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70" activeTab="1"/>
  </bookViews>
  <sheets>
    <sheet name="INPS 30,72 %" sheetId="1" r:id="rId1"/>
    <sheet name="INPS 23,5%" sheetId="2" r:id="rId2"/>
  </sheets>
  <definedNames>
    <definedName name="_xlnm.Print_Area" localSheetId="1">'INPS 23,5%'!$A$18:$D$89</definedName>
    <definedName name="_xlnm.Print_Area" localSheetId="0">'INPS 30,72 %'!$A$18:$D$89</definedName>
    <definedName name="OLE_LINK7" localSheetId="1">'INPS 23,5%'!$A$54</definedName>
    <definedName name="OLE_LINK7" localSheetId="0">'INPS 30,72 %'!$A$54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<sst xmlns="http://schemas.openxmlformats.org/spreadsheetml/2006/main" count="67" uniqueCount="34">
  <si>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</si>
  <si>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</si>
  <si>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</si>
  <si>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</si>
  <si>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</si>
  <si>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</si>
  <si>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</si>
  <si>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</si>
  <si>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</si>
  <si>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</si>
  <si>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</si>
  <si>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</si>
  <si>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</si>
  <si>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</si>
  <si>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</si>
  <si>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</si>
  <si>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</si>
  <si>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</si>
  <si>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</si>
  <si>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</si>
  <si>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27,72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</si>
  <si>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</si>
  <si>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</si>
  <si>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</si>
  <si>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</si>
  <si>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</si>
  <si>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</si>
  <si>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</si>
  <si>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</si>
  <si>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</si>
  <si>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t>INPS 2012</t>
  </si>
  <si>
    <t>INPS 2014</t>
  </si>
  <si>
    <t>Prospetto di liquidazione (aliquota 23,50%)</t>
  </si>
  <si>
    <t>Prospetto di liquidazione (aliquota 30,72%)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</si>
</sst>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00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22" borderId="0" xfId="0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4" fontId="0" fillId="22" borderId="0" xfId="0" applyNumberFormat="1" applyFill="1" applyAlignment="1">
      <alignment/>
    </xf>
    <xf numFmtId="2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wrapText="1"/>
    </xf>
    <xf numFmtId="0" fontId="0" fillId="22" borderId="0" xfId="0" applyFill="1" applyAlignment="1">
      <alignment horizontal="right"/>
    </xf>
    <xf numFmtId="2" fontId="0" fillId="22" borderId="0" xfId="0" applyNumberFormat="1" applyFill="1" applyBorder="1" applyAlignment="1">
      <alignment/>
    </xf>
    <xf numFmtId="4" fontId="3" fillId="22" borderId="0" xfId="0" applyNumberFormat="1" applyFont="1" applyFill="1" applyAlignment="1">
      <alignment/>
    </xf>
    <xf numFmtId="0" fontId="0" fillId="3" borderId="10" xfId="0" applyFill="1" applyBorder="1" applyAlignment="1">
      <alignment/>
    </xf>
    <xf numFmtId="2" fontId="3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5" fillId="22" borderId="0" xfId="0" applyFont="1" applyFill="1" applyAlignment="1">
      <alignment/>
    </xf>
    <xf numFmtId="0" fontId="0" fillId="5" borderId="11" xfId="0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3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5" fillId="22" borderId="19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0" fillId="22" borderId="21" xfId="0" applyNumberFormat="1" applyFill="1" applyBorder="1" applyAlignment="1" applyProtection="1">
      <alignment/>
      <protection hidden="1"/>
    </xf>
    <xf numFmtId="2" fontId="0" fillId="22" borderId="0" xfId="0" applyNumberFormat="1" applyFill="1" applyAlignment="1" applyProtection="1">
      <alignment/>
      <protection hidden="1"/>
    </xf>
    <xf numFmtId="0" fontId="0" fillId="22" borderId="0" xfId="0" applyFill="1" applyAlignment="1" applyProtection="1">
      <alignment/>
      <protection hidden="1"/>
    </xf>
    <xf numFmtId="4" fontId="0" fillId="22" borderId="22" xfId="0" applyNumberFormat="1" applyFill="1" applyBorder="1" applyAlignment="1" applyProtection="1">
      <alignment/>
      <protection hidden="1"/>
    </xf>
    <xf numFmtId="4" fontId="0" fillId="22" borderId="0" xfId="0" applyNumberFormat="1" applyFill="1" applyAlignment="1" applyProtection="1">
      <alignment/>
      <protection hidden="1"/>
    </xf>
    <xf numFmtId="4" fontId="0" fillId="22" borderId="23" xfId="0" applyNumberFormat="1" applyFill="1" applyBorder="1" applyAlignment="1" applyProtection="1">
      <alignment/>
      <protection hidden="1"/>
    </xf>
    <xf numFmtId="2" fontId="0" fillId="22" borderId="23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33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4000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2620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2842.7</v>
      </c>
      <c r="C6" s="39">
        <f>B6/1.085</f>
        <v>2620</v>
      </c>
      <c r="D6" s="39"/>
      <c r="E6" s="36">
        <f>B6-C6</f>
        <v>222.69999999999982</v>
      </c>
      <c r="F6" s="36">
        <f>E6</f>
        <v>222.69999999999982</v>
      </c>
      <c r="G6" s="36"/>
      <c r="H6" s="36"/>
    </row>
    <row r="7" spans="1:8" ht="13.5" thickBot="1">
      <c r="A7" s="12" t="s">
        <v>8</v>
      </c>
      <c r="B7" s="40">
        <f>IF(B2-B6&gt;0,B2-B6,0)</f>
        <v>1157.3000000000002</v>
      </c>
      <c r="C7" s="40">
        <f>B7/(1+0.085+0.2048)</f>
        <v>897.2708947123587</v>
      </c>
      <c r="D7" s="40">
        <f>ROUND(C7,0)</f>
        <v>897</v>
      </c>
      <c r="E7" s="41">
        <f>B7-C7</f>
        <v>260.0291052876415</v>
      </c>
      <c r="F7" s="41">
        <f>C7*8.5/100</f>
        <v>76.26802605055049</v>
      </c>
      <c r="G7" s="41">
        <f>D8*20.48/100</f>
        <v>183.7056</v>
      </c>
      <c r="H7" s="41">
        <f>B51</f>
        <v>91.8528</v>
      </c>
    </row>
    <row r="8" spans="1:8" ht="13.5" thickTop="1">
      <c r="A8" s="13" t="s">
        <v>1</v>
      </c>
      <c r="B8" s="9">
        <f aca="true" t="shared" si="0" ref="B8:H8">SUM(B6:B7)</f>
        <v>4000</v>
      </c>
      <c r="C8" s="9">
        <f t="shared" si="0"/>
        <v>3517.2708947123588</v>
      </c>
      <c r="D8" s="9">
        <f t="shared" si="0"/>
        <v>897</v>
      </c>
      <c r="E8" s="14">
        <f t="shared" si="0"/>
        <v>482.72910528764135</v>
      </c>
      <c r="F8" s="15">
        <f t="shared" si="0"/>
        <v>298.9680260505503</v>
      </c>
      <c r="G8" s="15">
        <f t="shared" si="0"/>
        <v>183.7056</v>
      </c>
      <c r="H8" s="15">
        <f t="shared" si="0"/>
        <v>91.8528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2380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298.9680260505503</v>
      </c>
      <c r="C13" s="1"/>
      <c r="D13" s="1"/>
      <c r="F13" s="54" t="s">
        <v>30</v>
      </c>
      <c r="G13" s="55"/>
      <c r="H13" s="56"/>
    </row>
    <row r="14" spans="1:8" ht="12.75">
      <c r="A14" s="26" t="s">
        <v>0</v>
      </c>
      <c r="B14" s="27">
        <f>G8</f>
        <v>183.7056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 t="s">
        <v>20</v>
      </c>
      <c r="G15" s="18">
        <v>9.24</v>
      </c>
      <c r="H15" s="16">
        <v>18.48</v>
      </c>
    </row>
    <row r="16" spans="1:8" ht="13.5" thickBot="1">
      <c r="A16" s="30" t="s">
        <v>27</v>
      </c>
      <c r="B16" s="29">
        <f>B44+G8+F8+((C7*20.48/100)-G7)</f>
        <v>4000</v>
      </c>
      <c r="C16" s="1"/>
      <c r="D16" s="1"/>
      <c r="E16" s="1"/>
      <c r="F16" s="19">
        <v>18</v>
      </c>
      <c r="G16" s="18">
        <v>6</v>
      </c>
      <c r="H16" s="20">
        <v>12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53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3517.2708947123588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703.4541789424718</v>
      </c>
      <c r="C45" s="1"/>
      <c r="D45" s="1"/>
      <c r="E45" s="1"/>
      <c r="F45"/>
    </row>
    <row r="46" spans="1:6" ht="12.75">
      <c r="A46" s="42" t="s">
        <v>9</v>
      </c>
      <c r="B46" s="43">
        <f>B44-B45</f>
        <v>2813.816715769887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1.25" customHeight="1">
      <c r="A48" s="42" t="s">
        <v>19</v>
      </c>
      <c r="B48" s="44">
        <f>B11</f>
        <v>2380</v>
      </c>
      <c r="C48" s="3"/>
      <c r="D48" s="3"/>
      <c r="E48" s="1"/>
      <c r="F48"/>
    </row>
    <row r="49" spans="1:6" ht="11.25" customHeight="1">
      <c r="A49" s="42" t="s">
        <v>11</v>
      </c>
      <c r="B49" s="45">
        <f>IF(B47-B48&gt;0,B47-B48,0)</f>
        <v>2620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897</v>
      </c>
      <c r="C50" s="3"/>
      <c r="D50" s="3"/>
      <c r="E50" s="1"/>
      <c r="F50"/>
    </row>
    <row r="51" spans="1:6" ht="12.75">
      <c r="A51" s="42" t="s">
        <v>29</v>
      </c>
      <c r="B51" s="43">
        <f>D8*10.24/100</f>
        <v>91.8528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2721.963915769887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298.9680260505503</v>
      </c>
      <c r="C54" s="3"/>
      <c r="D54" s="3"/>
      <c r="E54" s="1"/>
      <c r="F54"/>
    </row>
    <row r="55" spans="1:6" ht="12.75">
      <c r="A55" s="49" t="s">
        <v>25</v>
      </c>
      <c r="B55" s="50">
        <f>B14</f>
        <v>183.7056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32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6000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2000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2170</v>
      </c>
      <c r="C6" s="39">
        <f>B6/1.085</f>
        <v>2000</v>
      </c>
      <c r="D6" s="39"/>
      <c r="E6" s="36">
        <f>B6-C6</f>
        <v>170</v>
      </c>
      <c r="F6" s="36">
        <f>E6</f>
        <v>170</v>
      </c>
      <c r="G6" s="36"/>
      <c r="H6" s="36"/>
    </row>
    <row r="7" spans="1:8" ht="13.5" thickBot="1">
      <c r="A7" s="12" t="s">
        <v>8</v>
      </c>
      <c r="B7" s="40">
        <f>IF(B2-B6&gt;0,B2-B6,0)</f>
        <v>3830</v>
      </c>
      <c r="C7" s="40">
        <f>B7/(1+0.085+0.15667)</f>
        <v>3084.5554777034154</v>
      </c>
      <c r="D7" s="40">
        <f>ROUND(C7,0)</f>
        <v>3085</v>
      </c>
      <c r="E7" s="41">
        <f>B7-C7</f>
        <v>745.4445222965846</v>
      </c>
      <c r="F7" s="41">
        <f>C7*8.5/100</f>
        <v>262.1872156047903</v>
      </c>
      <c r="G7" s="41">
        <f>D8*15.667/100</f>
        <v>483.32695</v>
      </c>
      <c r="H7" s="41">
        <f>B51</f>
        <v>241.64805</v>
      </c>
    </row>
    <row r="8" spans="1:8" ht="13.5" thickTop="1">
      <c r="A8" s="13" t="s">
        <v>1</v>
      </c>
      <c r="B8" s="9">
        <f aca="true" t="shared" si="0" ref="B8:H8">SUM(B6:B7)</f>
        <v>6000</v>
      </c>
      <c r="C8" s="9">
        <f t="shared" si="0"/>
        <v>5084.555477703416</v>
      </c>
      <c r="D8" s="9">
        <f t="shared" si="0"/>
        <v>3085</v>
      </c>
      <c r="E8" s="14">
        <f t="shared" si="0"/>
        <v>915.4445222965846</v>
      </c>
      <c r="F8" s="15">
        <f t="shared" si="0"/>
        <v>432.1872156047903</v>
      </c>
      <c r="G8" s="15">
        <f t="shared" si="0"/>
        <v>483.32695</v>
      </c>
      <c r="H8" s="15">
        <f t="shared" si="0"/>
        <v>241.64805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3000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432.1872156047903</v>
      </c>
      <c r="C13" s="1"/>
      <c r="D13" s="1"/>
      <c r="F13" s="54" t="s">
        <v>31</v>
      </c>
      <c r="G13" s="55"/>
      <c r="H13" s="56"/>
    </row>
    <row r="14" spans="1:8" ht="12.75">
      <c r="A14" s="26" t="s">
        <v>0</v>
      </c>
      <c r="B14" s="27">
        <f>G8</f>
        <v>483.32695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>
        <v>28.72</v>
      </c>
      <c r="G15" s="18">
        <f>F15/3</f>
        <v>9.573333333333332</v>
      </c>
      <c r="H15" s="20">
        <f>F15-G15</f>
        <v>19.14666666666667</v>
      </c>
    </row>
    <row r="16" spans="1:8" ht="13.5" thickBot="1">
      <c r="A16" s="30" t="s">
        <v>27</v>
      </c>
      <c r="B16" s="29">
        <f>B44+G8+F8+((C7*15.667/100)-G8)</f>
        <v>6000</v>
      </c>
      <c r="C16" s="1"/>
      <c r="D16" s="1"/>
      <c r="E16" s="1"/>
      <c r="F16" s="19">
        <v>22</v>
      </c>
      <c r="G16" s="18">
        <f>F16/3</f>
        <v>7.333333333333333</v>
      </c>
      <c r="H16" s="20">
        <f>F16-G16</f>
        <v>14.666666666666668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5084.555477703416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1016.9110955406832</v>
      </c>
      <c r="C45" s="1"/>
      <c r="D45" s="1"/>
      <c r="E45" s="1"/>
      <c r="F45"/>
    </row>
    <row r="46" spans="1:6" ht="12.75">
      <c r="A46" s="42" t="s">
        <v>9</v>
      </c>
      <c r="B46" s="43">
        <f>B44-B45</f>
        <v>4067.6443821627327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2.75">
      <c r="A48" s="42" t="s">
        <v>19</v>
      </c>
      <c r="B48" s="44">
        <f>B11</f>
        <v>3000</v>
      </c>
      <c r="C48" s="3"/>
      <c r="D48" s="3"/>
      <c r="E48" s="1"/>
      <c r="F48"/>
    </row>
    <row r="49" spans="1:6" ht="12.75" hidden="1">
      <c r="A49" s="42" t="s">
        <v>11</v>
      </c>
      <c r="B49" s="45">
        <f>IF(B47-B48&gt;0,B47-B48,0)</f>
        <v>2000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3085</v>
      </c>
      <c r="C50" s="3"/>
      <c r="D50" s="3"/>
      <c r="E50" s="1"/>
      <c r="F50"/>
    </row>
    <row r="51" spans="1:6" ht="12.75">
      <c r="A51" s="42" t="s">
        <v>29</v>
      </c>
      <c r="B51" s="43">
        <f>D8*7.833/100</f>
        <v>241.64805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3825.996332162733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432.1872156047903</v>
      </c>
      <c r="C54" s="3"/>
      <c r="D54" s="3"/>
      <c r="E54" s="1"/>
      <c r="F54"/>
    </row>
    <row r="55" spans="1:6" ht="12.75">
      <c r="A55" s="49" t="s">
        <v>25</v>
      </c>
      <c r="B55" s="50">
        <f>B14</f>
        <v>483.32695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protectedRanges>
    <protectedRange sqref="B11" name="Intervallo2"/>
    <protectedRange sqref="B2" name="Intervallo1"/>
  </protectedRanges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Università degli Studi</cp:lastModifiedBy>
  <cp:lastPrinted>2012-03-28T10:29:54Z</cp:lastPrinted>
  <dcterms:created xsi:type="dcterms:W3CDTF">2007-11-26T07:56:21Z</dcterms:created>
  <dcterms:modified xsi:type="dcterms:W3CDTF">2015-10-16T08:04:11Z</dcterms:modified>
  <cp:category/>
  <cp:version/>
  <cp:contentType/>
  <cp:contentStatus/>
</cp:coreProperties>
</file>