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W:\docenti\2024\trasparenza\"/>
    </mc:Choice>
  </mc:AlternateContent>
  <xr:revisionPtr revIDLastSave="0" documentId="13_ncr:1_{4E59052E-D483-4D9D-87C9-927B00520160}" xr6:coauthVersionLast="47" xr6:coauthVersionMax="47" xr10:uidLastSave="{00000000-0000-0000-0000-000000000000}"/>
  <bookViews>
    <workbookView xWindow="-120" yWindow="-120" windowWidth="29040" windowHeight="15840" xr2:uid="{D4279A30-1307-4CB6-8704-636723155520}"/>
  </bookViews>
  <sheets>
    <sheet name="trasparenza def" sheetId="1" r:id="rId1"/>
  </sheets>
  <definedNames>
    <definedName name="DatiEsterni_1" localSheetId="0" hidden="1">'trasparenza def'!$A$2:$K$220</definedName>
    <definedName name="_xlnm.Print_Titles" localSheetId="0">'trasparenza def'!$2:$2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" l="1"/>
  <c r="H39" i="1"/>
  <c r="G39" i="1"/>
  <c r="C39" i="1"/>
  <c r="B39" i="1"/>
  <c r="I38" i="1"/>
  <c r="H38" i="1"/>
  <c r="G38" i="1"/>
  <c r="C38" i="1"/>
  <c r="B38" i="1"/>
  <c r="I37" i="1"/>
  <c r="H37" i="1"/>
  <c r="G37" i="1"/>
  <c r="C37" i="1"/>
  <c r="B37" i="1"/>
  <c r="I36" i="1"/>
  <c r="H36" i="1"/>
  <c r="G36" i="1"/>
  <c r="C36" i="1"/>
  <c r="B36" i="1"/>
  <c r="I200" i="1"/>
  <c r="H200" i="1"/>
  <c r="G200" i="1"/>
  <c r="C200" i="1"/>
  <c r="B200" i="1"/>
  <c r="I199" i="1"/>
  <c r="H199" i="1"/>
  <c r="G199" i="1"/>
  <c r="C199" i="1"/>
  <c r="B199" i="1"/>
  <c r="I198" i="1"/>
  <c r="H198" i="1"/>
  <c r="G198" i="1"/>
  <c r="C198" i="1"/>
  <c r="B198" i="1"/>
  <c r="I197" i="1"/>
  <c r="H197" i="1"/>
  <c r="G197" i="1"/>
  <c r="C197" i="1"/>
  <c r="B197" i="1"/>
  <c r="I194" i="1"/>
  <c r="H194" i="1"/>
  <c r="G194" i="1"/>
  <c r="C194" i="1"/>
  <c r="B194" i="1"/>
  <c r="I193" i="1"/>
  <c r="H193" i="1"/>
  <c r="G193" i="1"/>
  <c r="C193" i="1"/>
  <c r="B193" i="1"/>
  <c r="I192" i="1"/>
  <c r="H192" i="1"/>
  <c r="G192" i="1"/>
  <c r="C192" i="1"/>
  <c r="B192" i="1"/>
  <c r="I191" i="1"/>
  <c r="H191" i="1"/>
  <c r="G191" i="1"/>
  <c r="C191" i="1"/>
  <c r="B191" i="1"/>
  <c r="I190" i="1"/>
  <c r="H190" i="1"/>
  <c r="G190" i="1"/>
  <c r="C190" i="1"/>
  <c r="B190" i="1"/>
  <c r="I189" i="1"/>
  <c r="H189" i="1"/>
  <c r="G189" i="1"/>
  <c r="C189" i="1"/>
  <c r="B189" i="1"/>
  <c r="I188" i="1"/>
  <c r="H188" i="1"/>
  <c r="G188" i="1"/>
  <c r="C188" i="1"/>
  <c r="B188" i="1"/>
  <c r="I187" i="1"/>
  <c r="H187" i="1"/>
  <c r="G187" i="1"/>
  <c r="C187" i="1"/>
  <c r="B187" i="1"/>
  <c r="I213" i="1"/>
  <c r="H213" i="1"/>
  <c r="G213" i="1"/>
  <c r="C213" i="1"/>
  <c r="B213" i="1"/>
  <c r="I35" i="1"/>
  <c r="H35" i="1"/>
  <c r="G35" i="1"/>
  <c r="C35" i="1"/>
  <c r="B35" i="1"/>
  <c r="I34" i="1"/>
  <c r="H34" i="1"/>
  <c r="G34" i="1"/>
  <c r="C34" i="1"/>
  <c r="B34" i="1"/>
  <c r="I33" i="1"/>
  <c r="H33" i="1"/>
  <c r="G33" i="1"/>
  <c r="C33" i="1"/>
  <c r="B33" i="1"/>
  <c r="I32" i="1"/>
  <c r="H32" i="1"/>
  <c r="G32" i="1"/>
  <c r="C32" i="1"/>
  <c r="B32" i="1"/>
  <c r="I29" i="1"/>
  <c r="H29" i="1"/>
  <c r="G29" i="1"/>
  <c r="C29" i="1"/>
  <c r="B29" i="1"/>
  <c r="I28" i="1"/>
  <c r="H28" i="1"/>
  <c r="G28" i="1"/>
  <c r="C28" i="1"/>
  <c r="B28" i="1"/>
  <c r="I27" i="1"/>
  <c r="H27" i="1"/>
  <c r="G27" i="1"/>
  <c r="C27" i="1"/>
  <c r="B27" i="1"/>
  <c r="I26" i="1"/>
  <c r="H26" i="1"/>
  <c r="G26" i="1"/>
  <c r="C26" i="1"/>
  <c r="B26" i="1"/>
  <c r="I25" i="1"/>
  <c r="H25" i="1"/>
  <c r="G25" i="1"/>
  <c r="C25" i="1"/>
  <c r="B25" i="1"/>
  <c r="I24" i="1"/>
  <c r="H24" i="1"/>
  <c r="G24" i="1"/>
  <c r="C24" i="1"/>
  <c r="B24" i="1"/>
  <c r="I186" i="1"/>
  <c r="H186" i="1"/>
  <c r="G186" i="1"/>
  <c r="C186" i="1"/>
  <c r="B186" i="1"/>
  <c r="I185" i="1"/>
  <c r="H185" i="1"/>
  <c r="G185" i="1"/>
  <c r="C185" i="1"/>
  <c r="B185" i="1"/>
  <c r="I184" i="1"/>
  <c r="H184" i="1"/>
  <c r="G184" i="1"/>
  <c r="C184" i="1"/>
  <c r="B184" i="1"/>
  <c r="I183" i="1"/>
  <c r="H183" i="1"/>
  <c r="G183" i="1"/>
  <c r="C183" i="1"/>
  <c r="B183" i="1"/>
  <c r="I182" i="1"/>
  <c r="H182" i="1"/>
  <c r="G182" i="1"/>
  <c r="C182" i="1"/>
  <c r="B182" i="1"/>
  <c r="I181" i="1"/>
  <c r="H181" i="1"/>
  <c r="G181" i="1"/>
  <c r="C181" i="1"/>
  <c r="B181" i="1"/>
  <c r="I180" i="1"/>
  <c r="H180" i="1"/>
  <c r="G180" i="1"/>
  <c r="C180" i="1"/>
  <c r="B180" i="1"/>
  <c r="I179" i="1"/>
  <c r="H179" i="1"/>
  <c r="G179" i="1"/>
  <c r="C179" i="1"/>
  <c r="B179" i="1"/>
  <c r="I178" i="1"/>
  <c r="H178" i="1"/>
  <c r="G178" i="1"/>
  <c r="C178" i="1"/>
  <c r="B178" i="1"/>
  <c r="I177" i="1"/>
  <c r="H177" i="1"/>
  <c r="G177" i="1"/>
  <c r="C177" i="1"/>
  <c r="B177" i="1"/>
  <c r="I176" i="1"/>
  <c r="H176" i="1"/>
  <c r="G176" i="1"/>
  <c r="C176" i="1"/>
  <c r="B176" i="1"/>
  <c r="I175" i="1"/>
  <c r="H175" i="1"/>
  <c r="G175" i="1"/>
  <c r="C175" i="1"/>
  <c r="B175" i="1"/>
  <c r="I174" i="1"/>
  <c r="H174" i="1"/>
  <c r="G174" i="1"/>
  <c r="C174" i="1"/>
  <c r="B174" i="1"/>
  <c r="I173" i="1"/>
  <c r="H173" i="1"/>
  <c r="G173" i="1"/>
  <c r="C173" i="1"/>
  <c r="B173" i="1"/>
  <c r="I172" i="1"/>
  <c r="H172" i="1"/>
  <c r="G172" i="1"/>
  <c r="C172" i="1"/>
  <c r="B172" i="1"/>
  <c r="I171" i="1"/>
  <c r="H171" i="1"/>
  <c r="G171" i="1"/>
  <c r="C171" i="1"/>
  <c r="B171" i="1"/>
  <c r="I170" i="1"/>
  <c r="H170" i="1"/>
  <c r="G170" i="1"/>
  <c r="C170" i="1"/>
  <c r="B170" i="1"/>
  <c r="I169" i="1"/>
  <c r="H169" i="1"/>
  <c r="G169" i="1"/>
  <c r="C169" i="1"/>
  <c r="B169" i="1"/>
  <c r="I168" i="1"/>
  <c r="H168" i="1"/>
  <c r="G168" i="1"/>
  <c r="C168" i="1"/>
  <c r="B168" i="1"/>
  <c r="H167" i="1"/>
  <c r="G167" i="1"/>
  <c r="C167" i="1"/>
  <c r="B167" i="1"/>
  <c r="I166" i="1"/>
  <c r="H166" i="1"/>
  <c r="G166" i="1"/>
  <c r="C166" i="1"/>
  <c r="B166" i="1"/>
  <c r="I165" i="1"/>
  <c r="H165" i="1"/>
  <c r="G165" i="1"/>
  <c r="C165" i="1"/>
  <c r="B165" i="1"/>
  <c r="I164" i="1"/>
  <c r="H164" i="1"/>
  <c r="G164" i="1"/>
  <c r="C164" i="1"/>
  <c r="B164" i="1"/>
  <c r="I163" i="1"/>
  <c r="H163" i="1"/>
  <c r="G163" i="1"/>
  <c r="C163" i="1"/>
  <c r="B163" i="1"/>
  <c r="I162" i="1"/>
  <c r="H162" i="1"/>
  <c r="G162" i="1"/>
  <c r="C162" i="1"/>
  <c r="B162" i="1"/>
  <c r="I161" i="1"/>
  <c r="H161" i="1"/>
  <c r="G161" i="1"/>
  <c r="C161" i="1"/>
  <c r="B161" i="1"/>
  <c r="I160" i="1"/>
  <c r="H160" i="1"/>
  <c r="G160" i="1"/>
  <c r="C160" i="1"/>
  <c r="B160" i="1"/>
  <c r="H159" i="1"/>
  <c r="G159" i="1"/>
  <c r="C159" i="1"/>
  <c r="B159" i="1"/>
  <c r="I158" i="1"/>
  <c r="H158" i="1"/>
  <c r="G158" i="1"/>
  <c r="C158" i="1"/>
  <c r="B158" i="1"/>
  <c r="I157" i="1"/>
  <c r="H157" i="1"/>
  <c r="G157" i="1"/>
  <c r="C157" i="1"/>
  <c r="B157" i="1"/>
  <c r="I156" i="1"/>
  <c r="H156" i="1"/>
  <c r="G156" i="1"/>
  <c r="C156" i="1"/>
  <c r="B156" i="1"/>
  <c r="I155" i="1"/>
  <c r="H155" i="1"/>
  <c r="G155" i="1"/>
  <c r="C155" i="1"/>
  <c r="B155" i="1"/>
  <c r="I154" i="1"/>
  <c r="H154" i="1"/>
  <c r="G154" i="1"/>
  <c r="C154" i="1"/>
  <c r="B154" i="1"/>
  <c r="I153" i="1"/>
  <c r="H153" i="1"/>
  <c r="G153" i="1"/>
  <c r="C153" i="1"/>
  <c r="B153" i="1"/>
  <c r="I152" i="1"/>
  <c r="H152" i="1"/>
  <c r="G152" i="1"/>
  <c r="C152" i="1"/>
  <c r="B152" i="1"/>
  <c r="I151" i="1"/>
  <c r="H151" i="1"/>
  <c r="G151" i="1"/>
  <c r="C151" i="1"/>
  <c r="B151" i="1"/>
  <c r="I150" i="1"/>
  <c r="H150" i="1"/>
  <c r="G150" i="1"/>
  <c r="C150" i="1"/>
  <c r="B150" i="1"/>
  <c r="I149" i="1"/>
  <c r="H149" i="1"/>
  <c r="G149" i="1"/>
  <c r="C149" i="1"/>
  <c r="B149" i="1"/>
  <c r="I148" i="1"/>
  <c r="H148" i="1"/>
  <c r="G148" i="1"/>
  <c r="C148" i="1"/>
  <c r="B148" i="1"/>
  <c r="I147" i="1"/>
  <c r="H147" i="1"/>
  <c r="G147" i="1"/>
  <c r="C147" i="1"/>
  <c r="B147" i="1"/>
  <c r="I146" i="1"/>
  <c r="H146" i="1"/>
  <c r="G146" i="1"/>
  <c r="C146" i="1"/>
  <c r="B146" i="1"/>
  <c r="I145" i="1"/>
  <c r="H145" i="1"/>
  <c r="G145" i="1"/>
  <c r="C145" i="1"/>
  <c r="B145" i="1"/>
  <c r="I144" i="1"/>
  <c r="H144" i="1"/>
  <c r="G144" i="1"/>
  <c r="C144" i="1"/>
  <c r="B144" i="1"/>
  <c r="I143" i="1"/>
  <c r="H143" i="1"/>
  <c r="G143" i="1"/>
  <c r="C143" i="1"/>
  <c r="B143" i="1"/>
  <c r="K142" i="1"/>
  <c r="I142" i="1"/>
  <c r="H142" i="1"/>
  <c r="G142" i="1"/>
  <c r="C142" i="1"/>
  <c r="B142" i="1"/>
  <c r="K141" i="1"/>
  <c r="I141" i="1"/>
  <c r="H141" i="1"/>
  <c r="G141" i="1"/>
  <c r="C141" i="1"/>
  <c r="B141" i="1"/>
  <c r="I48" i="1"/>
  <c r="H48" i="1"/>
  <c r="G48" i="1"/>
  <c r="C48" i="1"/>
  <c r="B48" i="1"/>
  <c r="I47" i="1"/>
  <c r="H47" i="1"/>
  <c r="G47" i="1"/>
  <c r="C47" i="1"/>
  <c r="B47" i="1"/>
  <c r="K46" i="1"/>
  <c r="I46" i="1"/>
  <c r="H46" i="1"/>
  <c r="G46" i="1"/>
  <c r="C46" i="1"/>
  <c r="B46" i="1"/>
  <c r="K45" i="1"/>
  <c r="I45" i="1"/>
  <c r="H45" i="1"/>
  <c r="G45" i="1"/>
  <c r="C45" i="1"/>
  <c r="B45" i="1"/>
  <c r="K44" i="1"/>
  <c r="I44" i="1"/>
  <c r="H44" i="1"/>
  <c r="G44" i="1"/>
  <c r="C44" i="1"/>
  <c r="B44" i="1"/>
  <c r="K43" i="1"/>
  <c r="I43" i="1"/>
  <c r="H43" i="1"/>
  <c r="G43" i="1"/>
  <c r="C43" i="1"/>
  <c r="B43" i="1"/>
  <c r="K42" i="1"/>
  <c r="I42" i="1"/>
  <c r="H42" i="1"/>
  <c r="G42" i="1"/>
  <c r="C42" i="1"/>
  <c r="B42" i="1"/>
  <c r="K41" i="1"/>
  <c r="I41" i="1"/>
  <c r="H41" i="1"/>
  <c r="G41" i="1"/>
  <c r="C41" i="1"/>
  <c r="B41" i="1"/>
  <c r="K40" i="1"/>
  <c r="I40" i="1"/>
  <c r="H40" i="1"/>
  <c r="G40" i="1"/>
  <c r="C40" i="1"/>
  <c r="B40" i="1"/>
  <c r="H219" i="1"/>
  <c r="G219" i="1"/>
  <c r="C219" i="1"/>
  <c r="B219" i="1"/>
  <c r="I31" i="1"/>
  <c r="H31" i="1"/>
  <c r="G31" i="1"/>
  <c r="C31" i="1"/>
  <c r="B31" i="1"/>
  <c r="I30" i="1"/>
  <c r="H30" i="1"/>
  <c r="G30" i="1"/>
  <c r="C30" i="1"/>
  <c r="B30" i="1"/>
  <c r="H218" i="1"/>
  <c r="G218" i="1"/>
  <c r="C218" i="1"/>
  <c r="B218" i="1"/>
  <c r="H220" i="1"/>
  <c r="G220" i="1"/>
  <c r="C220" i="1"/>
  <c r="B220" i="1"/>
  <c r="I23" i="1"/>
  <c r="H23" i="1"/>
  <c r="G23" i="1"/>
  <c r="C23" i="1"/>
  <c r="B23" i="1"/>
  <c r="I22" i="1"/>
  <c r="H22" i="1"/>
  <c r="G22" i="1"/>
  <c r="C22" i="1"/>
  <c r="B22" i="1"/>
  <c r="I21" i="1"/>
  <c r="H21" i="1"/>
  <c r="G21" i="1"/>
  <c r="C21" i="1"/>
  <c r="B21" i="1"/>
  <c r="I20" i="1"/>
  <c r="H20" i="1"/>
  <c r="G20" i="1"/>
  <c r="C20" i="1"/>
  <c r="B20" i="1"/>
  <c r="I19" i="1"/>
  <c r="H19" i="1"/>
  <c r="G19" i="1"/>
  <c r="C19" i="1"/>
  <c r="B19" i="1"/>
  <c r="I18" i="1"/>
  <c r="H18" i="1"/>
  <c r="G18" i="1"/>
  <c r="C18" i="1"/>
  <c r="B18" i="1"/>
  <c r="I17" i="1"/>
  <c r="H17" i="1"/>
  <c r="G17" i="1"/>
  <c r="C17" i="1"/>
  <c r="B17" i="1"/>
  <c r="I16" i="1"/>
  <c r="H16" i="1"/>
  <c r="G16" i="1"/>
  <c r="C16" i="1"/>
  <c r="B16" i="1"/>
  <c r="I15" i="1"/>
  <c r="H15" i="1"/>
  <c r="G15" i="1"/>
  <c r="C15" i="1"/>
  <c r="B15" i="1"/>
  <c r="I14" i="1"/>
  <c r="H14" i="1"/>
  <c r="G14" i="1"/>
  <c r="C14" i="1"/>
  <c r="B14" i="1"/>
  <c r="I13" i="1"/>
  <c r="H13" i="1"/>
  <c r="G13" i="1"/>
  <c r="C13" i="1"/>
  <c r="B13" i="1"/>
  <c r="I12" i="1"/>
  <c r="H12" i="1"/>
  <c r="G12" i="1"/>
  <c r="C12" i="1"/>
  <c r="B12" i="1"/>
  <c r="I217" i="1"/>
  <c r="H217" i="1"/>
  <c r="G217" i="1"/>
  <c r="C217" i="1"/>
  <c r="B217" i="1"/>
  <c r="I216" i="1"/>
  <c r="H216" i="1"/>
  <c r="G216" i="1"/>
  <c r="C216" i="1"/>
  <c r="B216" i="1"/>
  <c r="I215" i="1"/>
  <c r="H215" i="1"/>
  <c r="G215" i="1"/>
  <c r="C215" i="1"/>
  <c r="B215" i="1"/>
  <c r="K214" i="1"/>
  <c r="I214" i="1"/>
  <c r="H214" i="1"/>
  <c r="G214" i="1"/>
  <c r="C214" i="1"/>
  <c r="B214" i="1"/>
  <c r="I195" i="1"/>
  <c r="H195" i="1"/>
  <c r="G195" i="1"/>
  <c r="C195" i="1"/>
  <c r="B195" i="1"/>
  <c r="I140" i="1"/>
  <c r="H140" i="1"/>
  <c r="G140" i="1"/>
  <c r="C140" i="1"/>
  <c r="B140" i="1"/>
  <c r="I139" i="1"/>
  <c r="H139" i="1"/>
  <c r="G139" i="1"/>
  <c r="C139" i="1"/>
  <c r="B139" i="1"/>
  <c r="I138" i="1"/>
  <c r="H138" i="1"/>
  <c r="G138" i="1"/>
  <c r="C138" i="1"/>
  <c r="B138" i="1"/>
  <c r="I137" i="1"/>
  <c r="H137" i="1"/>
  <c r="G137" i="1"/>
  <c r="C137" i="1"/>
  <c r="B137" i="1"/>
  <c r="I136" i="1"/>
  <c r="H136" i="1"/>
  <c r="G136" i="1"/>
  <c r="C136" i="1"/>
  <c r="B136" i="1"/>
  <c r="I135" i="1"/>
  <c r="H135" i="1"/>
  <c r="G135" i="1"/>
  <c r="C135" i="1"/>
  <c r="B135" i="1"/>
  <c r="I134" i="1"/>
  <c r="H134" i="1"/>
  <c r="G134" i="1"/>
  <c r="C134" i="1"/>
  <c r="B134" i="1"/>
  <c r="I133" i="1"/>
  <c r="H133" i="1"/>
  <c r="G133" i="1"/>
  <c r="C133" i="1"/>
  <c r="B133" i="1"/>
  <c r="I132" i="1"/>
  <c r="H132" i="1"/>
  <c r="G132" i="1"/>
  <c r="C132" i="1"/>
  <c r="B132" i="1"/>
  <c r="I131" i="1"/>
  <c r="H131" i="1"/>
  <c r="G131" i="1"/>
  <c r="C131" i="1"/>
  <c r="B131" i="1"/>
  <c r="I130" i="1"/>
  <c r="H130" i="1"/>
  <c r="G130" i="1"/>
  <c r="C130" i="1"/>
  <c r="B130" i="1"/>
  <c r="I129" i="1"/>
  <c r="H129" i="1"/>
  <c r="G129" i="1"/>
  <c r="C129" i="1"/>
  <c r="B129" i="1"/>
  <c r="I128" i="1"/>
  <c r="H128" i="1"/>
  <c r="G128" i="1"/>
  <c r="C128" i="1"/>
  <c r="B128" i="1"/>
  <c r="I127" i="1"/>
  <c r="H127" i="1"/>
  <c r="G127" i="1"/>
  <c r="C127" i="1"/>
  <c r="B127" i="1"/>
  <c r="I126" i="1"/>
  <c r="H126" i="1"/>
  <c r="G126" i="1"/>
  <c r="C126" i="1"/>
  <c r="B126" i="1"/>
  <c r="I125" i="1"/>
  <c r="H125" i="1"/>
  <c r="G125" i="1"/>
  <c r="C125" i="1"/>
  <c r="B125" i="1"/>
  <c r="I124" i="1"/>
  <c r="H124" i="1"/>
  <c r="G124" i="1"/>
  <c r="C124" i="1"/>
  <c r="B124" i="1"/>
  <c r="I123" i="1"/>
  <c r="H123" i="1"/>
  <c r="G123" i="1"/>
  <c r="C123" i="1"/>
  <c r="B123" i="1"/>
  <c r="I122" i="1"/>
  <c r="H122" i="1"/>
  <c r="G122" i="1"/>
  <c r="C122" i="1"/>
  <c r="B122" i="1"/>
  <c r="I121" i="1"/>
  <c r="H121" i="1"/>
  <c r="G121" i="1"/>
  <c r="C121" i="1"/>
  <c r="B121" i="1"/>
  <c r="I120" i="1"/>
  <c r="H120" i="1"/>
  <c r="G120" i="1"/>
  <c r="C120" i="1"/>
  <c r="B120" i="1"/>
  <c r="I119" i="1"/>
  <c r="H119" i="1"/>
  <c r="G119" i="1"/>
  <c r="C119" i="1"/>
  <c r="B119" i="1"/>
  <c r="I118" i="1"/>
  <c r="H118" i="1"/>
  <c r="G118" i="1"/>
  <c r="C118" i="1"/>
  <c r="B118" i="1"/>
  <c r="I117" i="1"/>
  <c r="H117" i="1"/>
  <c r="G117" i="1"/>
  <c r="C117" i="1"/>
  <c r="B117" i="1"/>
  <c r="I116" i="1"/>
  <c r="H116" i="1"/>
  <c r="G116" i="1"/>
  <c r="C116" i="1"/>
  <c r="B116" i="1"/>
  <c r="I115" i="1"/>
  <c r="H115" i="1"/>
  <c r="G115" i="1"/>
  <c r="C115" i="1"/>
  <c r="B115" i="1"/>
  <c r="I114" i="1"/>
  <c r="H114" i="1"/>
  <c r="G114" i="1"/>
  <c r="C114" i="1"/>
  <c r="B114" i="1"/>
  <c r="I113" i="1"/>
  <c r="H113" i="1"/>
  <c r="G113" i="1"/>
  <c r="C113" i="1"/>
  <c r="B113" i="1"/>
  <c r="I112" i="1"/>
  <c r="H112" i="1"/>
  <c r="G112" i="1"/>
  <c r="C112" i="1"/>
  <c r="B112" i="1"/>
  <c r="I111" i="1"/>
  <c r="H111" i="1"/>
  <c r="G111" i="1"/>
  <c r="C111" i="1"/>
  <c r="B111" i="1"/>
  <c r="I110" i="1"/>
  <c r="H110" i="1"/>
  <c r="G110" i="1"/>
  <c r="C110" i="1"/>
  <c r="B110" i="1"/>
  <c r="I109" i="1"/>
  <c r="H109" i="1"/>
  <c r="G109" i="1"/>
  <c r="C109" i="1"/>
  <c r="B109" i="1"/>
  <c r="I108" i="1"/>
  <c r="H108" i="1"/>
  <c r="G108" i="1"/>
  <c r="C108" i="1"/>
  <c r="B108" i="1"/>
  <c r="I107" i="1"/>
  <c r="H107" i="1"/>
  <c r="G107" i="1"/>
  <c r="C107" i="1"/>
  <c r="B107" i="1"/>
  <c r="I106" i="1"/>
  <c r="H106" i="1"/>
  <c r="G106" i="1"/>
  <c r="C106" i="1"/>
  <c r="B106" i="1"/>
  <c r="I105" i="1"/>
  <c r="H105" i="1"/>
  <c r="G105" i="1"/>
  <c r="C105" i="1"/>
  <c r="B105" i="1"/>
  <c r="I104" i="1"/>
  <c r="H104" i="1"/>
  <c r="G104" i="1"/>
  <c r="C104" i="1"/>
  <c r="B104" i="1"/>
  <c r="I103" i="1"/>
  <c r="H103" i="1"/>
  <c r="G103" i="1"/>
  <c r="C103" i="1"/>
  <c r="B103" i="1"/>
  <c r="I102" i="1"/>
  <c r="H102" i="1"/>
  <c r="G102" i="1"/>
  <c r="C102" i="1"/>
  <c r="B102" i="1"/>
  <c r="I101" i="1"/>
  <c r="H101" i="1"/>
  <c r="G101" i="1"/>
  <c r="C101" i="1"/>
  <c r="B101" i="1"/>
  <c r="I100" i="1"/>
  <c r="H100" i="1"/>
  <c r="G100" i="1"/>
  <c r="C100" i="1"/>
  <c r="B100" i="1"/>
  <c r="I99" i="1"/>
  <c r="H99" i="1"/>
  <c r="G99" i="1"/>
  <c r="C99" i="1"/>
  <c r="B99" i="1"/>
  <c r="I98" i="1"/>
  <c r="H98" i="1"/>
  <c r="G98" i="1"/>
  <c r="C98" i="1"/>
  <c r="B98" i="1"/>
  <c r="I97" i="1"/>
  <c r="H97" i="1"/>
  <c r="G97" i="1"/>
  <c r="C97" i="1"/>
  <c r="B97" i="1"/>
  <c r="I96" i="1"/>
  <c r="H96" i="1"/>
  <c r="G96" i="1"/>
  <c r="C96" i="1"/>
  <c r="B96" i="1"/>
  <c r="I95" i="1"/>
  <c r="H95" i="1"/>
  <c r="G95" i="1"/>
  <c r="C95" i="1"/>
  <c r="B95" i="1"/>
  <c r="I94" i="1"/>
  <c r="H94" i="1"/>
  <c r="G94" i="1"/>
  <c r="C94" i="1"/>
  <c r="B94" i="1"/>
  <c r="I93" i="1"/>
  <c r="H93" i="1"/>
  <c r="G93" i="1"/>
  <c r="C93" i="1"/>
  <c r="B93" i="1"/>
  <c r="I92" i="1"/>
  <c r="H92" i="1"/>
  <c r="G92" i="1"/>
  <c r="C92" i="1"/>
  <c r="B92" i="1"/>
  <c r="I91" i="1"/>
  <c r="H91" i="1"/>
  <c r="G91" i="1"/>
  <c r="C91" i="1"/>
  <c r="B91" i="1"/>
  <c r="I90" i="1"/>
  <c r="H90" i="1"/>
  <c r="G90" i="1"/>
  <c r="C90" i="1"/>
  <c r="B90" i="1"/>
  <c r="I89" i="1"/>
  <c r="H89" i="1"/>
  <c r="G89" i="1"/>
  <c r="C89" i="1"/>
  <c r="B89" i="1"/>
  <c r="I88" i="1"/>
  <c r="H88" i="1"/>
  <c r="G88" i="1"/>
  <c r="C88" i="1"/>
  <c r="B88" i="1"/>
  <c r="I87" i="1"/>
  <c r="H87" i="1"/>
  <c r="G87" i="1"/>
  <c r="C87" i="1"/>
  <c r="B87" i="1"/>
  <c r="I86" i="1"/>
  <c r="H86" i="1"/>
  <c r="G86" i="1"/>
  <c r="C86" i="1"/>
  <c r="B86" i="1"/>
  <c r="I85" i="1"/>
  <c r="H85" i="1"/>
  <c r="G85" i="1"/>
  <c r="C85" i="1"/>
  <c r="B85" i="1"/>
  <c r="I84" i="1"/>
  <c r="H84" i="1"/>
  <c r="G84" i="1"/>
  <c r="C84" i="1"/>
  <c r="B84" i="1"/>
  <c r="I83" i="1"/>
  <c r="H83" i="1"/>
  <c r="G83" i="1"/>
  <c r="C83" i="1"/>
  <c r="B83" i="1"/>
  <c r="I82" i="1"/>
  <c r="H82" i="1"/>
  <c r="G82" i="1"/>
  <c r="C82" i="1"/>
  <c r="B82" i="1"/>
  <c r="I81" i="1"/>
  <c r="H81" i="1"/>
  <c r="G81" i="1"/>
  <c r="C81" i="1"/>
  <c r="B81" i="1"/>
  <c r="I80" i="1"/>
  <c r="H80" i="1"/>
  <c r="G80" i="1"/>
  <c r="C80" i="1"/>
  <c r="B80" i="1"/>
  <c r="I79" i="1"/>
  <c r="H79" i="1"/>
  <c r="G79" i="1"/>
  <c r="C79" i="1"/>
  <c r="B79" i="1"/>
  <c r="I78" i="1"/>
  <c r="H78" i="1"/>
  <c r="G78" i="1"/>
  <c r="C78" i="1"/>
  <c r="B78" i="1"/>
  <c r="I77" i="1"/>
  <c r="H77" i="1"/>
  <c r="G77" i="1"/>
  <c r="C77" i="1"/>
  <c r="B77" i="1"/>
  <c r="I76" i="1"/>
  <c r="H76" i="1"/>
  <c r="G76" i="1"/>
  <c r="C76" i="1"/>
  <c r="B76" i="1"/>
  <c r="H75" i="1"/>
  <c r="G75" i="1"/>
  <c r="C75" i="1"/>
  <c r="B75" i="1"/>
  <c r="I74" i="1"/>
  <c r="H74" i="1"/>
  <c r="G74" i="1"/>
  <c r="C74" i="1"/>
  <c r="B74" i="1"/>
  <c r="I73" i="1"/>
  <c r="H73" i="1"/>
  <c r="G73" i="1"/>
  <c r="C73" i="1"/>
  <c r="B73" i="1"/>
  <c r="I72" i="1"/>
  <c r="H72" i="1"/>
  <c r="G72" i="1"/>
  <c r="C72" i="1"/>
  <c r="B72" i="1"/>
  <c r="I71" i="1"/>
  <c r="H71" i="1"/>
  <c r="G71" i="1"/>
  <c r="C71" i="1"/>
  <c r="B71" i="1"/>
  <c r="I70" i="1"/>
  <c r="H70" i="1"/>
  <c r="G70" i="1"/>
  <c r="C70" i="1"/>
  <c r="B70" i="1"/>
  <c r="I69" i="1"/>
  <c r="H69" i="1"/>
  <c r="G69" i="1"/>
  <c r="C69" i="1"/>
  <c r="B69" i="1"/>
  <c r="I68" i="1"/>
  <c r="H68" i="1"/>
  <c r="G68" i="1"/>
  <c r="C68" i="1"/>
  <c r="B68" i="1"/>
  <c r="I67" i="1"/>
  <c r="H67" i="1"/>
  <c r="G67" i="1"/>
  <c r="C67" i="1"/>
  <c r="B67" i="1"/>
  <c r="I66" i="1"/>
  <c r="H66" i="1"/>
  <c r="G66" i="1"/>
  <c r="C66" i="1"/>
  <c r="B66" i="1"/>
  <c r="I65" i="1"/>
  <c r="H65" i="1"/>
  <c r="G65" i="1"/>
  <c r="C65" i="1"/>
  <c r="B65" i="1"/>
  <c r="I64" i="1"/>
  <c r="H64" i="1"/>
  <c r="G64" i="1"/>
  <c r="C64" i="1"/>
  <c r="B64" i="1"/>
  <c r="I63" i="1"/>
  <c r="H63" i="1"/>
  <c r="G63" i="1"/>
  <c r="C63" i="1"/>
  <c r="B63" i="1"/>
  <c r="I11" i="1"/>
  <c r="H11" i="1"/>
  <c r="G11" i="1"/>
  <c r="C11" i="1"/>
  <c r="B11" i="1"/>
  <c r="I10" i="1"/>
  <c r="H10" i="1"/>
  <c r="G10" i="1"/>
  <c r="C10" i="1"/>
  <c r="B10" i="1"/>
  <c r="I9" i="1"/>
  <c r="H9" i="1"/>
  <c r="G9" i="1"/>
  <c r="C9" i="1"/>
  <c r="B9" i="1"/>
  <c r="I8" i="1"/>
  <c r="H8" i="1"/>
  <c r="G8" i="1"/>
  <c r="C8" i="1"/>
  <c r="B8" i="1"/>
  <c r="I7" i="1"/>
  <c r="H7" i="1"/>
  <c r="G7" i="1"/>
  <c r="C7" i="1"/>
  <c r="B7" i="1"/>
  <c r="I6" i="1"/>
  <c r="H6" i="1"/>
  <c r="G6" i="1"/>
  <c r="C6" i="1"/>
  <c r="B6" i="1"/>
  <c r="I5" i="1"/>
  <c r="H5" i="1"/>
  <c r="G5" i="1"/>
  <c r="C5" i="1"/>
  <c r="B5" i="1"/>
  <c r="I4" i="1"/>
  <c r="H4" i="1"/>
  <c r="G4" i="1"/>
  <c r="C4" i="1"/>
  <c r="B4" i="1"/>
  <c r="I3" i="1"/>
  <c r="H3" i="1"/>
  <c r="G3" i="1"/>
  <c r="C3" i="1"/>
  <c r="B3" i="1"/>
  <c r="I62" i="1"/>
  <c r="H62" i="1"/>
  <c r="G62" i="1"/>
  <c r="C62" i="1"/>
  <c r="B62" i="1"/>
  <c r="K61" i="1"/>
  <c r="I61" i="1"/>
  <c r="H61" i="1"/>
  <c r="G61" i="1"/>
  <c r="C61" i="1"/>
  <c r="B61" i="1"/>
  <c r="K60" i="1"/>
  <c r="I60" i="1"/>
  <c r="H60" i="1"/>
  <c r="G60" i="1"/>
  <c r="C60" i="1"/>
  <c r="B60" i="1"/>
  <c r="K59" i="1"/>
  <c r="I59" i="1"/>
  <c r="H59" i="1"/>
  <c r="G59" i="1"/>
  <c r="C59" i="1"/>
  <c r="B59" i="1"/>
  <c r="K58" i="1"/>
  <c r="I58" i="1"/>
  <c r="H58" i="1"/>
  <c r="G58" i="1"/>
  <c r="C58" i="1"/>
  <c r="B58" i="1"/>
  <c r="K57" i="1"/>
  <c r="I57" i="1"/>
  <c r="H57" i="1"/>
  <c r="G57" i="1"/>
  <c r="C57" i="1"/>
  <c r="B57" i="1"/>
  <c r="K56" i="1"/>
  <c r="I56" i="1"/>
  <c r="H56" i="1"/>
  <c r="G56" i="1"/>
  <c r="C56" i="1"/>
  <c r="B56" i="1"/>
  <c r="K55" i="1"/>
  <c r="I55" i="1"/>
  <c r="H55" i="1"/>
  <c r="G55" i="1"/>
  <c r="C55" i="1"/>
  <c r="B55" i="1"/>
  <c r="K54" i="1"/>
  <c r="I54" i="1"/>
  <c r="H54" i="1"/>
  <c r="G54" i="1"/>
  <c r="C54" i="1"/>
  <c r="B54" i="1"/>
  <c r="K53" i="1"/>
  <c r="I53" i="1"/>
  <c r="H53" i="1"/>
  <c r="G53" i="1"/>
  <c r="C53" i="1"/>
  <c r="B53" i="1"/>
  <c r="K52" i="1"/>
  <c r="I52" i="1"/>
  <c r="H52" i="1"/>
  <c r="G52" i="1"/>
  <c r="C52" i="1"/>
  <c r="B52" i="1"/>
  <c r="K51" i="1"/>
  <c r="I51" i="1"/>
  <c r="H51" i="1"/>
  <c r="G51" i="1"/>
  <c r="C51" i="1"/>
  <c r="B51" i="1"/>
  <c r="I50" i="1"/>
  <c r="H50" i="1"/>
  <c r="G50" i="1"/>
  <c r="C50" i="1"/>
  <c r="B50" i="1"/>
  <c r="I49" i="1"/>
  <c r="H49" i="1"/>
  <c r="G49" i="1"/>
  <c r="C49" i="1"/>
  <c r="B49" i="1"/>
  <c r="I212" i="1"/>
  <c r="H212" i="1"/>
  <c r="G212" i="1"/>
  <c r="C212" i="1"/>
  <c r="B212" i="1"/>
  <c r="I211" i="1"/>
  <c r="H211" i="1"/>
  <c r="G211" i="1"/>
  <c r="C211" i="1"/>
  <c r="B211" i="1"/>
  <c r="H210" i="1"/>
  <c r="G210" i="1"/>
  <c r="C210" i="1"/>
  <c r="B210" i="1"/>
  <c r="I209" i="1"/>
  <c r="H209" i="1"/>
  <c r="G209" i="1"/>
  <c r="C209" i="1"/>
  <c r="B209" i="1"/>
  <c r="I208" i="1"/>
  <c r="H208" i="1"/>
  <c r="G208" i="1"/>
  <c r="C208" i="1"/>
  <c r="B208" i="1"/>
  <c r="I207" i="1"/>
  <c r="H207" i="1"/>
  <c r="G207" i="1"/>
  <c r="C207" i="1"/>
  <c r="B207" i="1"/>
  <c r="H206" i="1"/>
  <c r="G206" i="1"/>
  <c r="C206" i="1"/>
  <c r="B206" i="1"/>
  <c r="I205" i="1"/>
  <c r="H205" i="1"/>
  <c r="G205" i="1"/>
  <c r="C205" i="1"/>
  <c r="B205" i="1"/>
  <c r="I204" i="1"/>
  <c r="H204" i="1"/>
  <c r="G204" i="1"/>
  <c r="C204" i="1"/>
  <c r="B204" i="1"/>
  <c r="I203" i="1"/>
  <c r="H203" i="1"/>
  <c r="G203" i="1"/>
  <c r="C203" i="1"/>
  <c r="B203" i="1"/>
  <c r="I202" i="1"/>
  <c r="H202" i="1"/>
  <c r="G202" i="1"/>
  <c r="C202" i="1"/>
  <c r="B202" i="1"/>
  <c r="H201" i="1"/>
  <c r="G201" i="1"/>
  <c r="C201" i="1"/>
  <c r="B201" i="1"/>
  <c r="I196" i="1"/>
  <c r="H196" i="1"/>
  <c r="G196" i="1"/>
  <c r="C196" i="1"/>
  <c r="B19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6EB3BD7-A160-40C0-B32D-0A434E3D3B3C}" keepAlive="1" name="Query - Trasparenza def" description="Connessione alla query 'Trasparenza def' nella cartella di lavoro." type="5" refreshedVersion="8" background="1" saveData="1">
    <dbPr connection="Provider=Microsoft.Mashup.OleDb.1;Data Source=$Workbook$;Location=&quot;Trasparenza def&quot;;Extended Properties=&quot;&quot;" command="SELECT * FROM [Trasparenza def]"/>
  </connection>
</connections>
</file>

<file path=xl/sharedStrings.xml><?xml version="1.0" encoding="utf-8"?>
<sst xmlns="http://schemas.openxmlformats.org/spreadsheetml/2006/main" count="1296" uniqueCount="398">
  <si>
    <t>BANDO</t>
  </si>
  <si>
    <t>Procedura</t>
  </si>
  <si>
    <t>link allegato</t>
  </si>
  <si>
    <t>SC</t>
  </si>
  <si>
    <t>SSD</t>
  </si>
  <si>
    <t>Dipart.</t>
  </si>
  <si>
    <t>Nomina Commissione</t>
  </si>
  <si>
    <t>link verbale 1</t>
  </si>
  <si>
    <t>Approvazione Atti</t>
  </si>
  <si>
    <t>tipologia</t>
  </si>
  <si>
    <t>link tracce</t>
  </si>
  <si>
    <t>7725 del 01/08/2024</t>
  </si>
  <si>
    <t>14/GSPS-03</t>
  </si>
  <si>
    <t>GSPS-03/B</t>
  </si>
  <si>
    <t>DEMS</t>
  </si>
  <si>
    <t>RTDA</t>
  </si>
  <si>
    <t>non previste</t>
  </si>
  <si>
    <t>CULTURE</t>
  </si>
  <si>
    <t>PA18c4</t>
  </si>
  <si>
    <t>10002 del 03/10/2024</t>
  </si>
  <si>
    <t>01/INFO-01</t>
  </si>
  <si>
    <t>INFO-01/A</t>
  </si>
  <si>
    <t>DMI</t>
  </si>
  <si>
    <t>RTT</t>
  </si>
  <si>
    <t>13/ECON-03</t>
  </si>
  <si>
    <t>ECON-03/A</t>
  </si>
  <si>
    <t>SEAS</t>
  </si>
  <si>
    <t>13/ECON-05</t>
  </si>
  <si>
    <t>ECON-05/A</t>
  </si>
  <si>
    <t>13/ECON-09</t>
  </si>
  <si>
    <t>ECON-09/B</t>
  </si>
  <si>
    <t>13/STAT-01</t>
  </si>
  <si>
    <t>STAT-01/A</t>
  </si>
  <si>
    <t>13/STAT-03</t>
  </si>
  <si>
    <t>STAT-03/B</t>
  </si>
  <si>
    <t>10003 del 03/10/2024</t>
  </si>
  <si>
    <t>13/STEC-01</t>
  </si>
  <si>
    <t>STEC-01/A</t>
  </si>
  <si>
    <t>RTDB</t>
  </si>
  <si>
    <t>09/ICHI-01</t>
  </si>
  <si>
    <t>ICHI-01/A</t>
  </si>
  <si>
    <t>DING</t>
  </si>
  <si>
    <t>09/IMAT-01</t>
  </si>
  <si>
    <t>IMAT-01/A</t>
  </si>
  <si>
    <t>13/ECON-02</t>
  </si>
  <si>
    <t>ECON-02/A</t>
  </si>
  <si>
    <t>14/GSPS-05</t>
  </si>
  <si>
    <t>GSPS-05/A</t>
  </si>
  <si>
    <t>10/GLOT-01</t>
  </si>
  <si>
    <t>GLOT-01/A</t>
  </si>
  <si>
    <t>SUM</t>
  </si>
  <si>
    <t>5334 del 04/06/2024</t>
  </si>
  <si>
    <t>14/A1</t>
  </si>
  <si>
    <t>SPS/01</t>
  </si>
  <si>
    <t>PO24c6</t>
  </si>
  <si>
    <t>12/E2</t>
  </si>
  <si>
    <t>IUS/21</t>
  </si>
  <si>
    <t>DIGI</t>
  </si>
  <si>
    <t>5335 del 04/06/2024</t>
  </si>
  <si>
    <t>05/F1</t>
  </si>
  <si>
    <t>BIO/13</t>
  </si>
  <si>
    <t>BIND</t>
  </si>
  <si>
    <t>PA24c6</t>
  </si>
  <si>
    <t>08/C1</t>
  </si>
  <si>
    <t>ICAR/12</t>
  </si>
  <si>
    <t>DARCH</t>
  </si>
  <si>
    <t>09/H1</t>
  </si>
  <si>
    <t>ING-INF/05</t>
  </si>
  <si>
    <t>06/D2</t>
  </si>
  <si>
    <t>MED/13</t>
  </si>
  <si>
    <t>PROMISE</t>
  </si>
  <si>
    <t>06/G1</t>
  </si>
  <si>
    <t>MED/39</t>
  </si>
  <si>
    <t>13/D4</t>
  </si>
  <si>
    <t>SECS-S/06</t>
  </si>
  <si>
    <t>11/E4</t>
  </si>
  <si>
    <t>M-PSI/07</t>
  </si>
  <si>
    <t>SPPEFF</t>
  </si>
  <si>
    <t>05/B1</t>
  </si>
  <si>
    <t>BIO/08</t>
  </si>
  <si>
    <t>STEBICEF</t>
  </si>
  <si>
    <t>05/E2</t>
  </si>
  <si>
    <t>BIO/11</t>
  </si>
  <si>
    <t>05/G1</t>
  </si>
  <si>
    <t>BIO/14</t>
  </si>
  <si>
    <t>10/L1</t>
  </si>
  <si>
    <t>L-LIN/11</t>
  </si>
  <si>
    <t>5407 del 05/06/2024</t>
  </si>
  <si>
    <t>12/E4</t>
  </si>
  <si>
    <t>IUS/14</t>
  </si>
  <si>
    <t>9549 del 05/12/2023</t>
  </si>
  <si>
    <t>10/F4</t>
  </si>
  <si>
    <t>L-FIL-LET/14</t>
  </si>
  <si>
    <t>08/A3</t>
  </si>
  <si>
    <t>ICAR/22</t>
  </si>
  <si>
    <t>ICAR/04</t>
  </si>
  <si>
    <t>06/B1</t>
  </si>
  <si>
    <t>ING-IND/14</t>
  </si>
  <si>
    <t>09/D3</t>
  </si>
  <si>
    <t>ING-IND/25</t>
  </si>
  <si>
    <t>01/A3</t>
  </si>
  <si>
    <t>MAT/05 -DING</t>
  </si>
  <si>
    <t>MAT/05 -DMI</t>
  </si>
  <si>
    <t>11/E2</t>
  </si>
  <si>
    <t>M-PSI/04</t>
  </si>
  <si>
    <t>5581 del 10/06/2024</t>
  </si>
  <si>
    <t>06/M2</t>
  </si>
  <si>
    <t>MED/43</t>
  </si>
  <si>
    <t>06/M1</t>
  </si>
  <si>
    <t>MED/45</t>
  </si>
  <si>
    <t>5582 del 10/06/2024</t>
  </si>
  <si>
    <t>11/B1</t>
  </si>
  <si>
    <t>M-GGR/01</t>
  </si>
  <si>
    <t>12/D1</t>
  </si>
  <si>
    <t>IUS/10</t>
  </si>
  <si>
    <t>12/E1</t>
  </si>
  <si>
    <t>IUS/13</t>
  </si>
  <si>
    <t>09/A2</t>
  </si>
  <si>
    <t>ING-IND/13</t>
  </si>
  <si>
    <t>MED/38</t>
  </si>
  <si>
    <t>07/E1</t>
  </si>
  <si>
    <t>AGR/13</t>
  </si>
  <si>
    <t>SAAF</t>
  </si>
  <si>
    <t>AGR/14</t>
  </si>
  <si>
    <t>08/E1</t>
  </si>
  <si>
    <t>ICAR/17</t>
  </si>
  <si>
    <t>11/E3</t>
  </si>
  <si>
    <t>M-PSI/05</t>
  </si>
  <si>
    <t>10/C1</t>
  </si>
  <si>
    <t>L-ART/05</t>
  </si>
  <si>
    <t>10/D3</t>
  </si>
  <si>
    <t>L-FIL-LET/04</t>
  </si>
  <si>
    <t>11/A5</t>
  </si>
  <si>
    <t>M-DEA/01</t>
  </si>
  <si>
    <t>5584 del 10/06/2024</t>
  </si>
  <si>
    <t>11/A4</t>
  </si>
  <si>
    <t>M-STO/07</t>
  </si>
  <si>
    <t>03/B1</t>
  </si>
  <si>
    <t>CHIM/03</t>
  </si>
  <si>
    <t>DIFC</t>
  </si>
  <si>
    <t>02/B2</t>
  </si>
  <si>
    <t>FIS/03</t>
  </si>
  <si>
    <t>13/A1</t>
  </si>
  <si>
    <t>SECS-P/01</t>
  </si>
  <si>
    <t>09/E2</t>
  </si>
  <si>
    <t>ING-IND/32</t>
  </si>
  <si>
    <t>09/F1</t>
  </si>
  <si>
    <t>ING-INF/02</t>
  </si>
  <si>
    <t>05/A1</t>
  </si>
  <si>
    <t>BIO/02</t>
  </si>
  <si>
    <t>DISTEM</t>
  </si>
  <si>
    <t>07/F1</t>
  </si>
  <si>
    <t>AGR/15</t>
  </si>
  <si>
    <t>05/I1</t>
  </si>
  <si>
    <t>BIO/18</t>
  </si>
  <si>
    <t>05/I2</t>
  </si>
  <si>
    <t>BIO/19</t>
  </si>
  <si>
    <t>03/A2</t>
  </si>
  <si>
    <t>CHIM/02</t>
  </si>
  <si>
    <t>L-ART/07</t>
  </si>
  <si>
    <t>11/C4</t>
  </si>
  <si>
    <t>M-FIL/04</t>
  </si>
  <si>
    <t>11/C5</t>
  </si>
  <si>
    <t>M-FIL/06</t>
  </si>
  <si>
    <t>5585 del 10/06/2024</t>
  </si>
  <si>
    <t>02/D1</t>
  </si>
  <si>
    <t>FIS/07</t>
  </si>
  <si>
    <t>IUS/02</t>
  </si>
  <si>
    <t>12/E3</t>
  </si>
  <si>
    <t>IUS/05</t>
  </si>
  <si>
    <t>12/C1</t>
  </si>
  <si>
    <t>IUS/08</t>
  </si>
  <si>
    <t>12/G1</t>
  </si>
  <si>
    <t>IUS/17</t>
  </si>
  <si>
    <t>08/A2</t>
  </si>
  <si>
    <t>ICAR/03</t>
  </si>
  <si>
    <t>ICAR/05</t>
  </si>
  <si>
    <t>09/C2</t>
  </si>
  <si>
    <t>ING-IND/11</t>
  </si>
  <si>
    <t>ING-IND/27</t>
  </si>
  <si>
    <t>09/E1</t>
  </si>
  <si>
    <t>ING-IND/31</t>
  </si>
  <si>
    <t>09/G2</t>
  </si>
  <si>
    <t>ING-IND/34</t>
  </si>
  <si>
    <t>BIO/05</t>
  </si>
  <si>
    <t>05/E1</t>
  </si>
  <si>
    <t>BIO/10</t>
  </si>
  <si>
    <t>03/D1</t>
  </si>
  <si>
    <t>CHIM/08</t>
  </si>
  <si>
    <t>03/D2</t>
  </si>
  <si>
    <t>CHIM/09</t>
  </si>
  <si>
    <t>5607 del 10/06/2024</t>
  </si>
  <si>
    <t>05/E3</t>
  </si>
  <si>
    <t>BIO/12</t>
  </si>
  <si>
    <t>06/E3</t>
  </si>
  <si>
    <t>MED/27</t>
  </si>
  <si>
    <t>06/F3</t>
  </si>
  <si>
    <t>MED/32</t>
  </si>
  <si>
    <t>06/I1</t>
  </si>
  <si>
    <t>MED/36</t>
  </si>
  <si>
    <t>10/A1</t>
  </si>
  <si>
    <t>L-ANT/04</t>
  </si>
  <si>
    <t>M-FIL/05</t>
  </si>
  <si>
    <t>08/D1</t>
  </si>
  <si>
    <t>ICAR/14</t>
  </si>
  <si>
    <t>12/G2</t>
  </si>
  <si>
    <t>IUS/16</t>
  </si>
  <si>
    <t>ING-INF/06</t>
  </si>
  <si>
    <t>05/C1</t>
  </si>
  <si>
    <t>BIO/07</t>
  </si>
  <si>
    <t>04/A2</t>
  </si>
  <si>
    <t>GEO/02</t>
  </si>
  <si>
    <t>13/D1</t>
  </si>
  <si>
    <t>SECS-S/02</t>
  </si>
  <si>
    <t>06/A2</t>
  </si>
  <si>
    <t>MED/05</t>
  </si>
  <si>
    <t>06/D4</t>
  </si>
  <si>
    <t>MED/12</t>
  </si>
  <si>
    <t>07/B1</t>
  </si>
  <si>
    <t>AGR/02</t>
  </si>
  <si>
    <t>07/B2</t>
  </si>
  <si>
    <t>AGR/05</t>
  </si>
  <si>
    <t>AGR/07</t>
  </si>
  <si>
    <t>07/C1</t>
  </si>
  <si>
    <t>AGR/08</t>
  </si>
  <si>
    <t>07/D1</t>
  </si>
  <si>
    <t>AGR/12</t>
  </si>
  <si>
    <t>07/I1</t>
  </si>
  <si>
    <t>AGR/16</t>
  </si>
  <si>
    <t>06/N2</t>
  </si>
  <si>
    <t>M-EDF/01</t>
  </si>
  <si>
    <t>11/D2</t>
  </si>
  <si>
    <t>M-PED/04</t>
  </si>
  <si>
    <t>03/C1</t>
  </si>
  <si>
    <t>CHIM/06</t>
  </si>
  <si>
    <t>10/D1</t>
  </si>
  <si>
    <t>L-ANT/03</t>
  </si>
  <si>
    <t>6844 del 11/07/2024</t>
  </si>
  <si>
    <t>11919 del 11/11/2024</t>
  </si>
  <si>
    <t>06/MEDS-13</t>
  </si>
  <si>
    <t>MEDS-13/B</t>
  </si>
  <si>
    <t>MEPRECC</t>
  </si>
  <si>
    <t>11929 del 11/11/2024</t>
  </si>
  <si>
    <t>06/MEDS-26</t>
  </si>
  <si>
    <t xml:space="preserve">MEDS-26/A </t>
  </si>
  <si>
    <t>11931 del 11/11/2024</t>
  </si>
  <si>
    <t>06/MEDS-09</t>
  </si>
  <si>
    <t>MEDS-09/A</t>
  </si>
  <si>
    <t>MEDS-13/C</t>
  </si>
  <si>
    <t>9837 del 12/12/2023</t>
  </si>
  <si>
    <t>L-ANT/09</t>
  </si>
  <si>
    <t>10/B1</t>
  </si>
  <si>
    <t>L-ART/02</t>
  </si>
  <si>
    <t>14/B1</t>
  </si>
  <si>
    <t>SPS/02</t>
  </si>
  <si>
    <t>01/B1</t>
  </si>
  <si>
    <t>INF/01</t>
  </si>
  <si>
    <t>06/L1</t>
  </si>
  <si>
    <t>MED/41</t>
  </si>
  <si>
    <t>MED/01</t>
  </si>
  <si>
    <t>06/A3</t>
  </si>
  <si>
    <t>MED/07</t>
  </si>
  <si>
    <t>06/A4</t>
  </si>
  <si>
    <t>MED/08</t>
  </si>
  <si>
    <t>13/D3</t>
  </si>
  <si>
    <t>SECS-S/04</t>
  </si>
  <si>
    <t>10/N1</t>
  </si>
  <si>
    <t>L-OR/12</t>
  </si>
  <si>
    <t>M-FIL/08</t>
  </si>
  <si>
    <t>13888 del 12/12/2024</t>
  </si>
  <si>
    <t>08/CEAR-02</t>
  </si>
  <si>
    <t>CEAR-02/A</t>
  </si>
  <si>
    <t>12253 del 14/11/2024</t>
  </si>
  <si>
    <t>08/CEAR-06</t>
  </si>
  <si>
    <t>CEAR-06/A</t>
  </si>
  <si>
    <t>1142 del 15/02/2024</t>
  </si>
  <si>
    <t>08/A4</t>
  </si>
  <si>
    <t>ICAR/06</t>
  </si>
  <si>
    <t>1143 del 15/02/2024</t>
  </si>
  <si>
    <t>08/A1</t>
  </si>
  <si>
    <t>ICAR/02</t>
  </si>
  <si>
    <t>12396 del 19/11/2024</t>
  </si>
  <si>
    <t>07/MVET-01</t>
  </si>
  <si>
    <t>MVET-01/A</t>
  </si>
  <si>
    <t>4683 del 20/05/2024</t>
  </si>
  <si>
    <t>L-LIN/12</t>
  </si>
  <si>
    <t>02/B1</t>
  </si>
  <si>
    <t>FIS/01</t>
  </si>
  <si>
    <t>08/B3</t>
  </si>
  <si>
    <t>ICAR/09</t>
  </si>
  <si>
    <t>01/A5</t>
  </si>
  <si>
    <t>MAT/08</t>
  </si>
  <si>
    <t>10/M1</t>
  </si>
  <si>
    <t>L-FIL-LET/15</t>
  </si>
  <si>
    <t>4687 del 20/05/2024</t>
  </si>
  <si>
    <t>MAT/05</t>
  </si>
  <si>
    <t>PO18c4</t>
  </si>
  <si>
    <t>14/C2</t>
  </si>
  <si>
    <t>SPS/08</t>
  </si>
  <si>
    <t>6022 del 20/06/2024</t>
  </si>
  <si>
    <t>6024 del 20/06/2024</t>
  </si>
  <si>
    <t>05/H1</t>
  </si>
  <si>
    <t>BIO/16</t>
  </si>
  <si>
    <t>PO18c1</t>
  </si>
  <si>
    <t>06/N1</t>
  </si>
  <si>
    <t>MED/48</t>
  </si>
  <si>
    <t>10/E1</t>
  </si>
  <si>
    <t>L-FIL-LET/08</t>
  </si>
  <si>
    <t>11/A1</t>
  </si>
  <si>
    <t>M-STO/01</t>
  </si>
  <si>
    <t>SECS-S/05</t>
  </si>
  <si>
    <t>14/C3</t>
  </si>
  <si>
    <t>SPS/12</t>
  </si>
  <si>
    <t>ICAR/10</t>
  </si>
  <si>
    <t>08/F1</t>
  </si>
  <si>
    <t>ICAR/20</t>
  </si>
  <si>
    <t>FIS/03-difc</t>
  </si>
  <si>
    <t>09/B1</t>
  </si>
  <si>
    <t>ING-IND/16</t>
  </si>
  <si>
    <t>09/B2</t>
  </si>
  <si>
    <t>ING-IND/17</t>
  </si>
  <si>
    <t>09/D2</t>
  </si>
  <si>
    <t>ING-IND/23</t>
  </si>
  <si>
    <t xml:space="preserve">09/E1 </t>
  </si>
  <si>
    <t xml:space="preserve">09/B3 </t>
  </si>
  <si>
    <t>ING-IND/35</t>
  </si>
  <si>
    <t>05/B2</t>
  </si>
  <si>
    <t>BIO/06</t>
  </si>
  <si>
    <t>GEO/03</t>
  </si>
  <si>
    <t>BIO/16 (D/B)</t>
  </si>
  <si>
    <t>DISTEM/BIND</t>
  </si>
  <si>
    <t>MED/42</t>
  </si>
  <si>
    <t>AGR/03</t>
  </si>
  <si>
    <t>AGR/09</t>
  </si>
  <si>
    <t>07/G1</t>
  </si>
  <si>
    <t>AGR/19</t>
  </si>
  <si>
    <t>07/A1</t>
  </si>
  <si>
    <t>AGR/01</t>
  </si>
  <si>
    <t>12/A1</t>
  </si>
  <si>
    <t>IUS/01</t>
  </si>
  <si>
    <t>13/A5</t>
  </si>
  <si>
    <t>SECS-P/05</t>
  </si>
  <si>
    <t>11/D1</t>
  </si>
  <si>
    <t>M-PED/02</t>
  </si>
  <si>
    <t xml:space="preserve">11/E4 </t>
  </si>
  <si>
    <t>L-ART/06</t>
  </si>
  <si>
    <t>10/F1</t>
  </si>
  <si>
    <t>L-FIL-LET/10</t>
  </si>
  <si>
    <t>10/F3</t>
  </si>
  <si>
    <t>L-FIL-LET/12</t>
  </si>
  <si>
    <t>465 del 22/01/2024</t>
  </si>
  <si>
    <t>06/E2</t>
  </si>
  <si>
    <t>MED/19</t>
  </si>
  <si>
    <t>466 del 22/01/2024</t>
  </si>
  <si>
    <t>MED/04</t>
  </si>
  <si>
    <t>467 del 22/01/2024</t>
  </si>
  <si>
    <t>468 del 22/01/2024</t>
  </si>
  <si>
    <t>GEO/01</t>
  </si>
  <si>
    <t>469 del 22/01/2024</t>
  </si>
  <si>
    <t>MED/09</t>
  </si>
  <si>
    <t>470 del 22/01/2024</t>
  </si>
  <si>
    <t>06/D3</t>
  </si>
  <si>
    <t>MED/16</t>
  </si>
  <si>
    <t>1329 del 22/02/2024</t>
  </si>
  <si>
    <t>MED/31</t>
  </si>
  <si>
    <t>2230 del 22/03/2024</t>
  </si>
  <si>
    <t>ING-IND/33</t>
  </si>
  <si>
    <t>2231 del 22/03/2024</t>
  </si>
  <si>
    <t>10/G1</t>
  </si>
  <si>
    <t>L-LIN/01</t>
  </si>
  <si>
    <t>10842 del 22/10/2024</t>
  </si>
  <si>
    <t>09/IINF-03</t>
  </si>
  <si>
    <t xml:space="preserve">IINF-03/A </t>
  </si>
  <si>
    <t>6168 del 24/06/2024</t>
  </si>
  <si>
    <t>05/D1</t>
  </si>
  <si>
    <t>BIO/09</t>
  </si>
  <si>
    <t>PO18c4ter</t>
  </si>
  <si>
    <t>01/A2</t>
  </si>
  <si>
    <t>MAT/03</t>
  </si>
  <si>
    <t>11/E1</t>
  </si>
  <si>
    <t>M-PSI/01</t>
  </si>
  <si>
    <t>BIO/09-b</t>
  </si>
  <si>
    <t>9458 del 24/09/2024</t>
  </si>
  <si>
    <t>01/MATH-04</t>
  </si>
  <si>
    <t>MATH-04/A</t>
  </si>
  <si>
    <t>9459 del 24/09/2024</t>
  </si>
  <si>
    <t>12/GIUR-02</t>
  </si>
  <si>
    <t>GIUR-02/A</t>
  </si>
  <si>
    <t>09/IINF-05</t>
  </si>
  <si>
    <t>IINF-05/A</t>
  </si>
  <si>
    <t>01/MATH-03</t>
  </si>
  <si>
    <t>MATH-03/A</t>
  </si>
  <si>
    <t>2296 del 25/03/2024</t>
  </si>
  <si>
    <t>2392 del 27/03/2024</t>
  </si>
  <si>
    <t>13/B1</t>
  </si>
  <si>
    <t>SECS-P/07</t>
  </si>
  <si>
    <t>AGR/18</t>
  </si>
  <si>
    <t>Aggiornato al 09/04/2025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</si>
</sst>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rgb="FF9C57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1"/>
      <color theme="7" tint="-0.249977111117893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2" fillId="0" borderId="0" xfId="2"/>
    <xf numFmtId="0" fontId="2" fillId="0" borderId="0" xfId="2" applyNumberFormat="1"/>
    <xf numFmtId="0" fontId="3" fillId="0" borderId="0" xfId="0" applyFont="1"/>
    <xf numFmtId="0" fontId="4" fillId="0" borderId="0" xfId="0" applyFont="1"/>
    <xf numFmtId="0" fontId="4" fillId="0" borderId="0" xfId="2" applyNumberFormat="1" applyFont="1"/>
    <xf numFmtId="0" fontId="1" fillId="2" borderId="0" xfId="1" applyAlignment="1">
      <alignment horizontal="center" vertical="center"/>
    </xf>
  </cellXfs>
  <cellStyles count="3">
    <cellStyle name="Collegamento ipertestuale" xfId="2" builtinId="8"/>
    <cellStyle name="Neutrale" xfId="1" builtinId="28"/>
    <cellStyle name="Normale" xfId="0" builtinId="0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1" xr16:uid="{94722F05-3700-46AA-B88A-70CD37B071F1}" autoFormatId="16" applyNumberFormats="0" applyBorderFormats="0" applyFontFormats="0" applyPatternFormats="0" applyAlignmentFormats="0" applyWidthHeightFormats="0">
  <queryTableRefresh nextId="14">
    <queryTableFields count="11">
      <queryTableField id="11" name="BANDO" tableColumnId="11"/>
      <queryTableField id="1" name="Procedura" tableColumnId="1"/>
      <queryTableField id="2" name="link allegato" tableColumnId="2"/>
      <queryTableField id="3" name="SC" tableColumnId="3"/>
      <queryTableField id="4" name="SSD" tableColumnId="4"/>
      <queryTableField id="5" name="Dipart." tableColumnId="5"/>
      <queryTableField id="6" name="Nomina Commissione" tableColumnId="6"/>
      <queryTableField id="7" name="link verbale 1" tableColumnId="7"/>
      <queryTableField id="8" name="Approvazione Atti" tableColumnId="8"/>
      <queryTableField id="9" name="tipologia" tableColumnId="9"/>
      <queryTableField id="10" name="link tracce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7A9011-72AF-4031-9BBE-F7FE57ABE426}" name="Trasparenza_def" displayName="Trasparenza_def" ref="A2:K220" tableType="queryTable" totalsRowShown="0">
  <autoFilter ref="A2:K220" xr:uid="{27A1C35F-0B5F-4BE3-BAEC-40AF7879C31A}"/>
  <tableColumns count="11">
    <tableColumn id="11" xr3:uid="{A5D5AC10-B9A8-41D1-8FC7-0DB05AFE4C31}" uniqueName="11" name="BANDO" queryTableFieldId="11"/>
    <tableColumn id="1" xr3:uid="{F345045A-82AF-4DAA-821C-6AC1B163E4CA}" uniqueName="1" name="Procedura" queryTableFieldId="1" dataCellStyle="Collegamento ipertestuale"/>
    <tableColumn id="2" xr3:uid="{1169763F-FFA8-47B8-A4B2-F55AE6667CE6}" uniqueName="2" name="link allegato" queryTableFieldId="2" dataDxfId="2" dataCellStyle="Collegamento ipertestuale"/>
    <tableColumn id="3" xr3:uid="{30FCE822-1352-4E06-86E3-ED17603C1EEC}" uniqueName="3" name="SC" queryTableFieldId="3"/>
    <tableColumn id="4" xr3:uid="{669E30E3-D7A0-48AD-BC65-5CF7907C3366}" uniqueName="4" name="SSD" queryTableFieldId="4"/>
    <tableColumn id="5" xr3:uid="{A146C7AE-EA02-4272-A910-CD0943DF6931}" uniqueName="5" name="Dipart." queryTableFieldId="5"/>
    <tableColumn id="6" xr3:uid="{DC117505-DAC1-4172-B43F-17995F4E36F4}" uniqueName="6" name="Nomina Commissione" queryTableFieldId="6" dataCellStyle="Collegamento ipertestuale"/>
    <tableColumn id="7" xr3:uid="{C46E62A1-1836-47E3-8E27-B7B91952DA35}" uniqueName="7" name="link verbale 1" queryTableFieldId="7" dataDxfId="1" dataCellStyle="Collegamento ipertestuale"/>
    <tableColumn id="8" xr3:uid="{0F6910CF-08A9-4AD8-8917-99CDFEFAB795}" uniqueName="8" name="Approvazione Atti" queryTableFieldId="8" dataCellStyle="Collegamento ipertestuale"/>
    <tableColumn id="9" xr3:uid="{461D3C2A-5038-4E20-B6DD-5CC56E026EC6}" uniqueName="9" name="tipologia" queryTableFieldId="9"/>
    <tableColumn id="10" xr3:uid="{C4A5FD2B-914E-4F26-A932-37C4007ED5AF}" uniqueName="10" name="link tracce" queryTableFieldId="10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C5F6A-6136-40B0-8A76-00942C31D2F0}">
  <dimension ref="A1:L220"/>
  <sheetViews>
    <sheetView tabSelected="1" workbookViewId="0">
      <selection activeCell="L4" sqref="L4"/>
    </sheetView>
  </sheetViews>
  <sheetFormatPr defaultColWidth="19.5703125" defaultRowHeight="15" x14ac:dyDescent="0.25"/>
  <cols>
    <col min="1" max="2" width="19.28515625" bestFit="1" customWidth="1"/>
    <col min="3" max="3" width="14.140625" bestFit="1" customWidth="1"/>
    <col min="4" max="4" width="11.42578125" bestFit="1" customWidth="1"/>
    <col min="5" max="5" width="13.28515625" bestFit="1" customWidth="1"/>
    <col min="6" max="6" width="12.5703125" bestFit="1" customWidth="1"/>
    <col min="7" max="7" width="23.7109375" bestFit="1" customWidth="1"/>
    <col min="8" max="8" width="16.140625" bestFit="1" customWidth="1"/>
    <col min="9" max="9" width="19.7109375" bestFit="1" customWidth="1"/>
    <col min="10" max="10" width="11.140625" bestFit="1" customWidth="1"/>
    <col min="11" max="11" width="12.5703125" bestFit="1" customWidth="1" collapsed="1"/>
    <col min="12" max="12" width="19.5703125" collapsed="1"/>
  </cols>
  <sheetData>
    <row r="1" spans="1:11" ht="45" customHeight="1" x14ac:dyDescent="0.25">
      <c r="A1" s="6" t="s">
        <v>397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</row>
    <row r="3" spans="1:11" x14ac:dyDescent="0.25">
      <c r="A3" t="s">
        <v>90</v>
      </c>
      <c r="B3" s="1" t="str">
        <f>HYPERLINK("https://www.unipa.it/amministrazione/arearisorseumane/settorereclutamentoeselezioni/.content/2023/PO24c6/9549_9po-art24c6_bando.pdf","9549 del 05/12/2023")</f>
        <v>9549 del 05/12/2023</v>
      </c>
      <c r="C3" s="2" t="str">
        <f>HYPERLINK("https://www.unipa.it/amministrazione/arearisorseumane/settorereclutamentoeselezioni/.content/2023/PO24c6/9549_allegato-1-po24c6.pdf","Allegato 1")</f>
        <v>Allegato 1</v>
      </c>
      <c r="D3" t="s">
        <v>91</v>
      </c>
      <c r="E3" t="s">
        <v>92</v>
      </c>
      <c r="F3" t="s">
        <v>17</v>
      </c>
      <c r="G3" s="1" t="str">
        <f>HYPERLINK("https://www.unipa.it/amministrazione/arearisorseumane/settorereclutamentoeselezioni/.content/2023/PO24c6/806_-9po-l-fil-let_14-art24c6_nomina.pdf","806 del 02/02/2024")</f>
        <v>806 del 02/02/2024</v>
      </c>
      <c r="H3" s="2" t="str">
        <f>HYPERLINK("https://www.unipa.it/amministrazione/arearisorseumane/settorereclutamentoeselezioni/.content/2023/PO24c6/9-po-24c6_l-fil-let-14_primo-verbale_completo.pdf","Verbale 1 - Criteri")</f>
        <v>Verbale 1 - Criteri</v>
      </c>
      <c r="I3" s="1" t="str">
        <f>HYPERLINK("https://www.unipa.it/amministrazione/arearisorseumane/settorereclutamentoeselezioni/.content/2023/PO24c6/1434_-9po-art24c6_l-fil-let14_approvazione-atti.pdf","1434 del 27/02/2024")</f>
        <v>1434 del 27/02/2024</v>
      </c>
      <c r="J3" t="s">
        <v>54</v>
      </c>
      <c r="K3" t="s">
        <v>16</v>
      </c>
    </row>
    <row r="4" spans="1:11" x14ac:dyDescent="0.25">
      <c r="A4" t="s">
        <v>90</v>
      </c>
      <c r="B4" s="1" t="str">
        <f>HYPERLINK("https://www.unipa.it/amministrazione/arearisorseumane/settorereclutamentoeselezioni/.content/2023/PO24c6/9549_9po-art24c6_bando.pdf","9549 del 05/12/2023")</f>
        <v>9549 del 05/12/2023</v>
      </c>
      <c r="C4" s="2" t="str">
        <f>HYPERLINK("https://www.unipa.it/amministrazione/arearisorseumane/settorereclutamentoeselezioni/.content/2023/PO24c6/9549_allegato-1-po24c6.pdf","Allegato 1")</f>
        <v>Allegato 1</v>
      </c>
      <c r="D4" t="s">
        <v>93</v>
      </c>
      <c r="E4" t="s">
        <v>94</v>
      </c>
      <c r="F4" t="s">
        <v>65</v>
      </c>
      <c r="G4" s="1" t="str">
        <f>HYPERLINK("https://www.unipa.it/amministrazione/arearisorseumane/settorereclutamentoeselezioni/.content/2023/PO24c6/1016_-9po-art24c6__icar22_nomina-commissione.pdf","1016 del 12/02/2024")</f>
        <v>1016 del 12/02/2024</v>
      </c>
      <c r="H4" s="2" t="str">
        <f>HYPERLINK("https://www.unipa.it/amministrazione/arearisorseumane/settorereclutamentoeselezioni/.content/2023/PO24c6/9po-24c6_icar22_verbale1.pdf","Verbale 1 - Criteri")</f>
        <v>Verbale 1 - Criteri</v>
      </c>
      <c r="I4" s="1" t="str">
        <f>HYPERLINK("https://www.unipa.it/amministrazione/arearisorseumane/settorereclutamentoeselezioni/.content/2023/PO24c6/2678_9po-art24c6_icar22_approvazione-atti-1.pdf","2678 del 05/04/2024")</f>
        <v>2678 del 05/04/2024</v>
      </c>
      <c r="J4" t="s">
        <v>54</v>
      </c>
      <c r="K4" t="s">
        <v>16</v>
      </c>
    </row>
    <row r="5" spans="1:11" x14ac:dyDescent="0.25">
      <c r="A5" t="s">
        <v>90</v>
      </c>
      <c r="B5" s="1" t="str">
        <f>HYPERLINK("https://www.unipa.it/amministrazione/arearisorseumane/settorereclutamentoeselezioni/.content/2023/PO24c6/9549_9po-art24c6_bando.pdf","9549 del 05/12/2023")</f>
        <v>9549 del 05/12/2023</v>
      </c>
      <c r="C5" s="2" t="str">
        <f>HYPERLINK("https://www.unipa.it/amministrazione/arearisorseumane/settorereclutamentoeselezioni/.content/2023/PO24c6/9549_allegato-1-po24c6.pdf","Allegato 1")</f>
        <v>Allegato 1</v>
      </c>
      <c r="D5" t="s">
        <v>93</v>
      </c>
      <c r="E5" t="s">
        <v>95</v>
      </c>
      <c r="F5" t="s">
        <v>41</v>
      </c>
      <c r="G5" s="1" t="str">
        <f>HYPERLINK("https://www.unipa.it/amministrazione/arearisorseumane/settorereclutamentoeselezioni/.content/2023/PO24c6/1779--9po-art24c6_icar04_nomina-commissione-1.pdf","1779 del 08/03/2024")</f>
        <v>1779 del 08/03/2024</v>
      </c>
      <c r="H5" s="2" t="str">
        <f>HYPERLINK("https://www.unipa.it/amministrazione/arearisorseumane/settorereclutamentoeselezioni/.content/2023/PO24c6/verbale1_po_24.6_icar04-signed_signed-signed.pdf","Verbale 1 - Criteri")</f>
        <v>Verbale 1 - Criteri</v>
      </c>
      <c r="I5" s="1" t="str">
        <f>HYPERLINK("https://www.unipa.it/amministrazione/arearisorseumane/settorereclutamentoeselezioni/.content/2023/PO24c6/4587-9po-art24c6_icar04_approvazione-atti-1.pdf","4587 del 16/05/2024")</f>
        <v>4587 del 16/05/2024</v>
      </c>
      <c r="J5" t="s">
        <v>54</v>
      </c>
      <c r="K5" t="s">
        <v>16</v>
      </c>
    </row>
    <row r="6" spans="1:11" x14ac:dyDescent="0.25">
      <c r="A6" t="s">
        <v>90</v>
      </c>
      <c r="B6" s="1" t="str">
        <f>HYPERLINK("https://www.unipa.it/amministrazione/arearisorseumane/settorereclutamentoeselezioni/.content/2023/PO24c6/9549_9po-art24c6_bando.pdf","9549 del 05/12/2023")</f>
        <v>9549 del 05/12/2023</v>
      </c>
      <c r="C6" s="2" t="str">
        <f>HYPERLINK("https://www.unipa.it/amministrazione/arearisorseumane/settorereclutamentoeselezioni/.content/2023/PO24c6/9549_allegato-1-po24c6.pdf","Allegato 1")</f>
        <v>Allegato 1</v>
      </c>
      <c r="D6" t="s">
        <v>96</v>
      </c>
      <c r="E6" t="s">
        <v>97</v>
      </c>
      <c r="F6" t="s">
        <v>41</v>
      </c>
      <c r="G6" s="1" t="str">
        <f>HYPERLINK("https://www.unipa.it/amministrazione/arearisorseumane/settorereclutamentoeselezioni/.content/2023/PO24c6/1013_-9po-art24c6_ing-ind14_nomina-commissione.pdf","1013 del 12/02/2024")</f>
        <v>1013 del 12/02/2024</v>
      </c>
      <c r="H6" s="2" t="str">
        <f>HYPERLINK("https://www.unipa.it/amministrazione/arearisorseumane/settorereclutamentoeselezioni/.content/2023/PO24c6/po24c6_ing-ind-14_verbale-1.pdf","Verbale 1 - Criteri")</f>
        <v>Verbale 1 - Criteri</v>
      </c>
      <c r="I6" s="1" t="str">
        <f>HYPERLINK("https://www.unipa.it/amministrazione/arearisorseumane/settorereclutamentoeselezioni/.content/2023/PO24c6/9po-art24c6_ing-ind14_approvazione-atti.pdf","2839 del 10/04/2024")</f>
        <v>2839 del 10/04/2024</v>
      </c>
      <c r="J6" t="s">
        <v>54</v>
      </c>
      <c r="K6" t="s">
        <v>16</v>
      </c>
    </row>
    <row r="7" spans="1:11" x14ac:dyDescent="0.25">
      <c r="A7" t="s">
        <v>90</v>
      </c>
      <c r="B7" s="1" t="str">
        <f>HYPERLINK("https://www.unipa.it/amministrazione/arearisorseumane/settorereclutamentoeselezioni/.content/2023/PO24c6/9549_9po-art24c6_bando.pdf","9549 del 05/12/2023")</f>
        <v>9549 del 05/12/2023</v>
      </c>
      <c r="C7" s="2" t="str">
        <f>HYPERLINK("https://www.unipa.it/amministrazione/arearisorseumane/settorereclutamentoeselezioni/.content/2023/PO24c6/9549_allegato-1-po24c6.pdf","Allegato 1")</f>
        <v>Allegato 1</v>
      </c>
      <c r="D7" t="s">
        <v>98</v>
      </c>
      <c r="E7" t="s">
        <v>99</v>
      </c>
      <c r="F7" t="s">
        <v>41</v>
      </c>
      <c r="G7" s="1" t="str">
        <f>HYPERLINK("https://www.unipa.it/amministrazione/arearisorseumane/settorereclutamentoeselezioni/.content/2023/PO24c6/1004_-9po-art24c6_ing-ind25_nomina-commissione.pdf","1004 del 12/02/2024")</f>
        <v>1004 del 12/02/2024</v>
      </c>
      <c r="H7" s="2" t="str">
        <f>HYPERLINK("https://www.unipa.it/amministrazione/arearisorseumane/settorereclutamentoeselezioni/.content/2023/PO24c6/9po_art24c6_ing-ind-25_verbale-1.pdf","Verbale 1 - Criteri")</f>
        <v>Verbale 1 - Criteri</v>
      </c>
      <c r="I7" s="1" t="str">
        <f>HYPERLINK("https://www.unipa.it/amministrazione/arearisorseumane/settorereclutamentoeselezioni/.content/2023/PO24c6/3544_-9po-art24c6_ing-ind25_approvazione-atti.pdf","3544 del 19/04/2024")</f>
        <v>3544 del 19/04/2024</v>
      </c>
      <c r="J7" t="s">
        <v>54</v>
      </c>
      <c r="K7" t="s">
        <v>16</v>
      </c>
    </row>
    <row r="8" spans="1:11" x14ac:dyDescent="0.25">
      <c r="A8" t="s">
        <v>90</v>
      </c>
      <c r="B8" s="1" t="str">
        <f>HYPERLINK("https://www.unipa.it/amministrazione/arearisorseumane/settorereclutamentoeselezioni/.content/2023/PO24c6/9549_9po-art24c6_bando.pdf","9549 del 05/12/2023")</f>
        <v>9549 del 05/12/2023</v>
      </c>
      <c r="C8" s="2" t="str">
        <f>HYPERLINK("https://www.unipa.it/amministrazione/arearisorseumane/settorereclutamentoeselezioni/.content/2023/PO24c6/9549_allegato-1-po24c6.pdf","Allegato 1")</f>
        <v>Allegato 1</v>
      </c>
      <c r="D8" t="s">
        <v>66</v>
      </c>
      <c r="E8" t="s">
        <v>67</v>
      </c>
      <c r="F8" t="s">
        <v>41</v>
      </c>
      <c r="G8" s="1" t="str">
        <f>HYPERLINK("https://www.unipa.it/amministrazione/arearisorseumane/settorereclutamentoeselezioni/.content/2023/PO24c6/1012_-9po-art24c6_ing-inf05_nomina-commissione.pdf","1012 del 12/02/2024")</f>
        <v>1012 del 12/02/2024</v>
      </c>
      <c r="H8" s="2" t="str">
        <f>HYPERLINK("https://www.unipa.it/amministrazione/arearisorseumane/settorereclutamentoeselezioni/.content/2023/PO24c6/verbale1_po_24.6_ing-inf05-abstract.pdf","Verbale 1 - Criteri")</f>
        <v>Verbale 1 - Criteri</v>
      </c>
      <c r="I8" s="1" t="str">
        <f>HYPERLINK("https://www.unipa.it/amministrazione/arearisorseumane/settorereclutamentoeselezioni/.content/2023/PO24c6/1593-art24c6_ing-inf05_approvazione-atti.pdf","1593 del 01/03/2024")</f>
        <v>1593 del 01/03/2024</v>
      </c>
      <c r="J8" t="s">
        <v>54</v>
      </c>
      <c r="K8" t="s">
        <v>16</v>
      </c>
    </row>
    <row r="9" spans="1:11" x14ac:dyDescent="0.25">
      <c r="A9" t="s">
        <v>90</v>
      </c>
      <c r="B9" s="1" t="str">
        <f>HYPERLINK("https://www.unipa.it/amministrazione/arearisorseumane/settorereclutamentoeselezioni/.content/2023/PO24c6/9549_9po-art24c6_bando.pdf","9549 del 05/12/2023")</f>
        <v>9549 del 05/12/2023</v>
      </c>
      <c r="C9" s="2" t="str">
        <f>HYPERLINK("https://www.unipa.it/amministrazione/arearisorseumane/settorereclutamentoeselezioni/.content/2023/PO24c6/9549_allegato-1-po24c6.pdf","Allegato 1")</f>
        <v>Allegato 1</v>
      </c>
      <c r="D9" t="s">
        <v>100</v>
      </c>
      <c r="E9" t="s">
        <v>101</v>
      </c>
      <c r="F9" t="s">
        <v>41</v>
      </c>
      <c r="G9" s="1" t="str">
        <f>HYPERLINK("https://www.unipa.it/amministrazione/arearisorseumane/settorereclutamentoeselezioni/.content/2023/PO24c6/1006_-9po-art24c6_mat05_nomina-commissione.pdf","1006 del 12/02/2024")</f>
        <v>1006 del 12/02/2024</v>
      </c>
      <c r="H9" s="2" t="str">
        <f>HYPERLINK("https://www.unipa.it/amministrazione/arearisorseumane/settorereclutamentoeselezioni/.content/2023/PO24c6/9po24c.6_mat05_verbale-1_dip-ingegneria.pdf","Verbale 1 - Criteri")</f>
        <v>Verbale 1 - Criteri</v>
      </c>
      <c r="I9" s="1" t="str">
        <f>HYPERLINK("https://www.unipa.it/amministrazione/arearisorseumane/settorereclutamentoeselezioni/.content/2023/PO24c6/2285-9po-art24c6_mat05_ingegneria_approvazione-atti.pdf","2285 del 25/03/2024")</f>
        <v>2285 del 25/03/2024</v>
      </c>
      <c r="J9" t="s">
        <v>54</v>
      </c>
      <c r="K9" t="s">
        <v>16</v>
      </c>
    </row>
    <row r="10" spans="1:11" x14ac:dyDescent="0.25">
      <c r="A10" t="s">
        <v>90</v>
      </c>
      <c r="B10" s="1" t="str">
        <f>HYPERLINK("https://www.unipa.it/amministrazione/arearisorseumane/settorereclutamentoeselezioni/.content/2023/PO24c6/9549_9po-art24c6_bando.pdf","9549 del 05/12/2023")</f>
        <v>9549 del 05/12/2023</v>
      </c>
      <c r="C10" s="2" t="str">
        <f>HYPERLINK("https://www.unipa.it/amministrazione/arearisorseumane/settorereclutamentoeselezioni/.content/2023/PO24c6/9549_allegato-1-po24c6.pdf","Allegato 1")</f>
        <v>Allegato 1</v>
      </c>
      <c r="D10" t="s">
        <v>100</v>
      </c>
      <c r="E10" t="s">
        <v>102</v>
      </c>
      <c r="F10" t="s">
        <v>22</v>
      </c>
      <c r="G10" s="1" t="str">
        <f>HYPERLINK("https://www.unipa.it/amministrazione/arearisorseumane/settorereclutamentoeselezioni/.content/2023/PO24c6/805_-9po-mat_05-art24c6_nomina.pdf","805 del 02/02/2024")</f>
        <v>805 del 02/02/2024</v>
      </c>
      <c r="H10" s="2" t="str">
        <f>HYPERLINK("https://www.unipa.it/amministrazione/arearisorseumane/settorereclutamentoeselezioni/.content/2023/PO24c6/9po-24c6_mat05_dip.-matematica_verbale1.pdf","Verbale 1 - Criteri")</f>
        <v>Verbale 1 - Criteri</v>
      </c>
      <c r="I10" s="1" t="str">
        <f>HYPERLINK("https://www.unipa.it/amministrazione/arearisorseumane/settorereclutamentoeselezioni/.content/2023/PO24c6/2152-9po--art24c6_mat05_matematica_approvazione-atti-1.pdf","2152 del 20/03/2024")</f>
        <v>2152 del 20/03/2024</v>
      </c>
      <c r="J10" t="s">
        <v>54</v>
      </c>
      <c r="K10" t="s">
        <v>16</v>
      </c>
    </row>
    <row r="11" spans="1:11" x14ac:dyDescent="0.25">
      <c r="A11" t="s">
        <v>90</v>
      </c>
      <c r="B11" s="1" t="str">
        <f>HYPERLINK("https://www.unipa.it/amministrazione/arearisorseumane/settorereclutamentoeselezioni/.content/2023/PO24c6/9549_9po-art24c6_bando.pdf","9549 del 05/12/2023")</f>
        <v>9549 del 05/12/2023</v>
      </c>
      <c r="C11" s="2" t="str">
        <f>HYPERLINK("https://www.unipa.it/amministrazione/arearisorseumane/settorereclutamentoeselezioni/.content/2023/PO24c6/9549_allegato-1-po24c6.pdf","Allegato 1")</f>
        <v>Allegato 1</v>
      </c>
      <c r="D11" t="s">
        <v>103</v>
      </c>
      <c r="E11" t="s">
        <v>104</v>
      </c>
      <c r="F11" t="s">
        <v>77</v>
      </c>
      <c r="G11" s="1" t="str">
        <f>HYPERLINK("https://www.unipa.it/amministrazione/arearisorseumane/settorereclutamentoeselezioni/.content/2023/PO24c6/802_-9po-m-psi_04-art24c6_nomina.pdf","802 del 02/02/2024")</f>
        <v>802 del 02/02/2024</v>
      </c>
      <c r="H11" s="2" t="str">
        <f>HYPERLINK("https://www.unipa.it/amministrazione/arearisorseumane/settorereclutamentoeselezioni/.content/2023/PO24c6/m-psi04_verbale1_po_24.6_signed-abstract.pdf","Verbale 1 - Criteri")</f>
        <v>Verbale 1 - Criteri</v>
      </c>
      <c r="I11" s="1" t="str">
        <f>HYPERLINK("https://www.unipa.it/amministrazione/arearisorseumane/settorereclutamentoeselezioni/.content/2023/PO24c6/1590_-9po-art24c6_m-psi04_approvazione-atti-1.pdf","1590 del 01/03/2024")</f>
        <v>1590 del 01/03/2024</v>
      </c>
      <c r="J11" t="s">
        <v>54</v>
      </c>
      <c r="K11" t="s">
        <v>16</v>
      </c>
    </row>
    <row r="12" spans="1:11" x14ac:dyDescent="0.25">
      <c r="A12" t="s">
        <v>249</v>
      </c>
      <c r="B12" s="1" t="str">
        <f>HYPERLINK("https://www.unipa.it/amministrazione/arearisorseumane/settorereclutamentoeselezioni/.content/2023/RTT/9837---bando_rtt---12posti.pdf","9837 del 12/12/2023")</f>
        <v>9837 del 12/12/2023</v>
      </c>
      <c r="C12" s="2" t="str">
        <f>HYPERLINK("https://www.unipa.it/amministrazione/arearisorseumane/settorereclutamentoeselezioni/.content/2023/RTT/9837---allegato-1-rtt-n.pdf","Allegato 1")</f>
        <v>Allegato 1</v>
      </c>
      <c r="D12" t="s">
        <v>200</v>
      </c>
      <c r="E12" t="s">
        <v>250</v>
      </c>
      <c r="F12" t="s">
        <v>17</v>
      </c>
      <c r="G12" s="1" t="str">
        <f>HYPERLINK("https://www.unipa.it/amministrazione/arearisorseumane/settorereclutamentoeselezioni/.content/2023/RTT/792_12rtt_l-ant09_nomina-commissione.pdf","792 del 02/02/2024")</f>
        <v>792 del 02/02/2024</v>
      </c>
      <c r="H12" s="2" t="str">
        <f>HYPERLINK("https://www.unipa.it/amministrazione/arearisorseumane/settorereclutamentoeselezioni/.content/2023/RTT/12rtt_l-ant09_verbale-1_completo.pdf","Verbale 1 - Criteri")</f>
        <v>Verbale 1 - Criteri</v>
      </c>
      <c r="I12" s="1" t="str">
        <f>HYPERLINK("https://www.unipa.it/amministrazione/arearisorseumane/settorereclutamentoeselezioni/.content/2023/RTT/2778-rtt_l-ant-09_dr-approvazione-1.pdf","2778 del 09/04/2024")</f>
        <v>2778 del 09/04/2024</v>
      </c>
      <c r="J12" t="s">
        <v>23</v>
      </c>
      <c r="K12" t="s">
        <v>16</v>
      </c>
    </row>
    <row r="13" spans="1:11" x14ac:dyDescent="0.25">
      <c r="A13" t="s">
        <v>249</v>
      </c>
      <c r="B13" s="1" t="str">
        <f>HYPERLINK("https://www.unipa.it/amministrazione/arearisorseumane/settorereclutamentoeselezioni/.content/2023/RTT/9837---bando_rtt---12posti.pdf","9837 del 12/12/2023")</f>
        <v>9837 del 12/12/2023</v>
      </c>
      <c r="C13" s="2" t="str">
        <f>HYPERLINK("https://www.unipa.it/amministrazione/arearisorseumane/settorereclutamentoeselezioni/.content/2023/RTT/9837---allegato-1-rtt-n.pdf","Allegato 1")</f>
        <v>Allegato 1</v>
      </c>
      <c r="D13" t="s">
        <v>251</v>
      </c>
      <c r="E13" t="s">
        <v>252</v>
      </c>
      <c r="F13" t="s">
        <v>17</v>
      </c>
      <c r="G13" s="1" t="str">
        <f>HYPERLINK("https://www.unipa.it/amministrazione/arearisorseumane/settorereclutamentoeselezioni/.content/2023/RTT/1990_12rtt_l-art02_nomina-commissione.pdf","1990 del 14/03/2024")</f>
        <v>1990 del 14/03/2024</v>
      </c>
      <c r="H13" s="2" t="str">
        <f>HYPERLINK("https://www.unipa.it/amministrazione/arearisorseumane/settorereclutamentoeselezioni/.content/2023/RTT/verbale-1-rtt-l-art02-d.r-n.-7969-guri-n.-94-12-12-23-firmato-def.pdf","Verbale 1 - Criteri")</f>
        <v>Verbale 1 - Criteri</v>
      </c>
      <c r="I13" s="1" t="str">
        <f>HYPERLINK("https://www.unipa.it/amministrazione/arearisorseumane/settorereclutamentoeselezioni/.content/2023/RTT/5958-rtt_l-art-02_dr-approvazione-1.pdf","5958 del 18/06/2024")</f>
        <v>5958 del 18/06/2024</v>
      </c>
      <c r="J13" t="s">
        <v>23</v>
      </c>
      <c r="K13" t="s">
        <v>16</v>
      </c>
    </row>
    <row r="14" spans="1:11" x14ac:dyDescent="0.25">
      <c r="A14" t="s">
        <v>249</v>
      </c>
      <c r="B14" s="1" t="str">
        <f>HYPERLINK("https://www.unipa.it/amministrazione/arearisorseumane/settorereclutamentoeselezioni/.content/2023/RTT/9837---bando_rtt---12posti.pdf","9837 del 12/12/2023")</f>
        <v>9837 del 12/12/2023</v>
      </c>
      <c r="C14" s="2" t="str">
        <f>HYPERLINK("https://www.unipa.it/amministrazione/arearisorseumane/settorereclutamentoeselezioni/.content/2023/RTT/9837---allegato-1-rtt-n.pdf","Allegato 1")</f>
        <v>Allegato 1</v>
      </c>
      <c r="D14" t="s">
        <v>160</v>
      </c>
      <c r="E14" t="s">
        <v>202</v>
      </c>
      <c r="F14" t="s">
        <v>17</v>
      </c>
      <c r="G14" s="1" t="str">
        <f>HYPERLINK("https://www.unipa.it/amministrazione/arearisorseumane/settorereclutamentoeselezioni/.content/2023/RTT/787_12rtt_m-fil05_nomina-commissione.pdf","787 del 02/02/2024")</f>
        <v>787 del 02/02/2024</v>
      </c>
      <c r="H14" s="2" t="str">
        <f>HYPERLINK("https://www.unipa.it/amministrazione/arearisorseumane/settorereclutamentoeselezioni/.content/2023/RTT/12rtt_m-fil-05_verbale-1.pdf","Verbale 1 - Criteri")</f>
        <v>Verbale 1 - Criteri</v>
      </c>
      <c r="I14" s="1" t="str">
        <f>HYPERLINK("https://www.unipa.it/amministrazione/arearisorseumane/settorereclutamentoeselezioni/.content/2023/RTT/2052-rtt_m-fil-05_dr-approvazione-1.pdf","2052 del 18/03/2024")</f>
        <v>2052 del 18/03/2024</v>
      </c>
      <c r="J14" t="s">
        <v>23</v>
      </c>
      <c r="K14" t="s">
        <v>16</v>
      </c>
    </row>
    <row r="15" spans="1:11" x14ac:dyDescent="0.25">
      <c r="A15" t="s">
        <v>249</v>
      </c>
      <c r="B15" s="1" t="str">
        <f>HYPERLINK("https://www.unipa.it/amministrazione/arearisorseumane/settorereclutamentoeselezioni/.content/2023/RTT/9837---bando_rtt---12posti.pdf","9837 del 12/12/2023")</f>
        <v>9837 del 12/12/2023</v>
      </c>
      <c r="C15" s="2" t="str">
        <f>HYPERLINK("https://www.unipa.it/amministrazione/arearisorseumane/settorereclutamentoeselezioni/.content/2023/RTT/9837---allegato-1-rtt-n.pdf","Allegato 1")</f>
        <v>Allegato 1</v>
      </c>
      <c r="D15" t="s">
        <v>253</v>
      </c>
      <c r="E15" t="s">
        <v>254</v>
      </c>
      <c r="F15" t="s">
        <v>14</v>
      </c>
      <c r="G15" s="1" t="str">
        <f>HYPERLINK("https://www.unipa.it/amministrazione/arearisorseumane/settorereclutamentoeselezioni/.content/2023/RTT/1011---12rtt_sps02_nomina-commissione.pdf","1011 del 12/02/2024")</f>
        <v>1011 del 12/02/2024</v>
      </c>
      <c r="H15" s="2" t="str">
        <f>HYPERLINK("https://www.unipa.it/amministrazione/arearisorseumane/settorereclutamentoeselezioni/.content/2023/RTT/rtt---sps-02---verbale-n-1-rtt.pdf","Verbale 1 - Criteri")</f>
        <v>Verbale 1 - Criteri</v>
      </c>
      <c r="I15" s="1" t="str">
        <f>HYPERLINK("https://www.unipa.it/amministrazione/arearisorseumane/settorereclutamentoeselezioni/.content/2023/RTT/3683---12-rtt_sps-02_dr-approvazione.pdf","3683 del 23/04/2024")</f>
        <v>3683 del 23/04/2024</v>
      </c>
      <c r="J15" t="s">
        <v>23</v>
      </c>
      <c r="K15" t="s">
        <v>16</v>
      </c>
    </row>
    <row r="16" spans="1:11" x14ac:dyDescent="0.25">
      <c r="A16" t="s">
        <v>249</v>
      </c>
      <c r="B16" s="1" t="str">
        <f>HYPERLINK("https://www.unipa.it/amministrazione/arearisorseumane/settorereclutamentoeselezioni/.content/2023/RTT/9837---bando_rtt---12posti.pdf","9837 del 12/12/2023")</f>
        <v>9837 del 12/12/2023</v>
      </c>
      <c r="C16" s="2" t="str">
        <f>HYPERLINK("https://www.unipa.it/amministrazione/arearisorseumane/settorereclutamentoeselezioni/.content/2023/RTT/9837---allegato-1-rtt-n.pdf","Allegato 1")</f>
        <v>Allegato 1</v>
      </c>
      <c r="D16" t="s">
        <v>255</v>
      </c>
      <c r="E16" t="s">
        <v>256</v>
      </c>
      <c r="F16" t="s">
        <v>22</v>
      </c>
      <c r="G16" s="1" t="str">
        <f>HYPERLINK("https://www.unipa.it/amministrazione/arearisorseumane/settorereclutamentoeselezioni/.content/2023/RTT/1253---12rtt_inf01_nomina-commissione.pdf","1253 del  20/02/2024")</f>
        <v>1253 del  20/02/2024</v>
      </c>
      <c r="H16" s="2" t="str">
        <f>HYPERLINK("https://www.unipa.it/amministrazione/arearisorseumane/settorereclutamentoeselezioni/.content/2023/RTT/verbale_1_rtt_01b1_inf01.pdf","Verbale 1 - Criteri")</f>
        <v>Verbale 1 - Criteri</v>
      </c>
      <c r="I16" s="1" t="str">
        <f>HYPERLINK("https://www.unipa.it/amministrazione/arearisorseumane/settorereclutamentoeselezioni/.content/2023/RTT/5413-rtt_inf-01_dr-approvazione-1.pdf","5413 del 05/06/2024")</f>
        <v>5413 del 05/06/2024</v>
      </c>
      <c r="J16" t="s">
        <v>23</v>
      </c>
      <c r="K16" t="s">
        <v>16</v>
      </c>
    </row>
    <row r="17" spans="1:11" x14ac:dyDescent="0.25">
      <c r="A17" t="s">
        <v>249</v>
      </c>
      <c r="B17" s="1" t="str">
        <f>HYPERLINK("https://www.unipa.it/amministrazione/arearisorseumane/settorereclutamentoeselezioni/.content/2023/RTT/9837---bando_rtt---12posti.pdf","9837 del 12/12/2023")</f>
        <v>9837 del 12/12/2023</v>
      </c>
      <c r="C17" s="2" t="str">
        <f>HYPERLINK("https://www.unipa.it/amministrazione/arearisorseumane/settorereclutamentoeselezioni/.content/2023/RTT/9837---allegato-1-rtt-n.pdf","Allegato 1")</f>
        <v>Allegato 1</v>
      </c>
      <c r="D17" t="s">
        <v>257</v>
      </c>
      <c r="E17" t="s">
        <v>258</v>
      </c>
      <c r="F17" t="s">
        <v>241</v>
      </c>
      <c r="G17" s="1" t="str">
        <f>HYPERLINK("https://www.unipa.it/amministrazione/arearisorseumane/settorereclutamentoeselezioni/.content/2023/RTT/1307-12rtt_med41_nomina-commissione-1.pdf","1307 del 22/02/2024")</f>
        <v>1307 del 22/02/2024</v>
      </c>
      <c r="H17" s="2" t="str">
        <f>HYPERLINK("https://www.unipa.it/amministrazione/arearisorseumane/settorereclutamentoeselezioni/.content/2023/RTT/12-rtt-med-41-verbale-1-invio_signed.pdf","Verbale 1 - Criteri")</f>
        <v>Verbale 1 - Criteri</v>
      </c>
      <c r="I17" s="1" t="str">
        <f>HYPERLINK("https://www.unipa.it/amministrazione/arearisorseumane/settorereclutamentoeselezioni/.content/2023/RTT/3610_12rtt_med-41_dr-approvazione.pdf","3610 del 22/04/2024")</f>
        <v>3610 del 22/04/2024</v>
      </c>
      <c r="J17" t="s">
        <v>23</v>
      </c>
      <c r="K17" t="s">
        <v>16</v>
      </c>
    </row>
    <row r="18" spans="1:11" x14ac:dyDescent="0.25">
      <c r="A18" t="s">
        <v>249</v>
      </c>
      <c r="B18" s="1" t="str">
        <f>HYPERLINK("https://www.unipa.it/amministrazione/arearisorseumane/settorereclutamentoeselezioni/.content/2023/RTT/9837---bando_rtt---12posti.pdf","9837 del 12/12/2023")</f>
        <v>9837 del 12/12/2023</v>
      </c>
      <c r="C18" s="2" t="str">
        <f>HYPERLINK("https://www.unipa.it/amministrazione/arearisorseumane/settorereclutamentoeselezioni/.content/2023/RTT/9837---allegato-1-rtt-n.pdf","Allegato 1")</f>
        <v>Allegato 1</v>
      </c>
      <c r="D18" t="s">
        <v>108</v>
      </c>
      <c r="E18" t="s">
        <v>259</v>
      </c>
      <c r="F18" t="s">
        <v>70</v>
      </c>
      <c r="G18" s="1" t="str">
        <f>HYPERLINK("https://www.unipa.it/amministrazione/arearisorseumane/settorereclutamentoeselezioni/.content/2023/RTT/1005_rtt_med01_nomina-commissione.pdf","1005 del 12/02/2024")</f>
        <v>1005 del 12/02/2024</v>
      </c>
      <c r="H18" s="2" t="str">
        <f>HYPERLINK("https://www.unipa.it/amministrazione/arearisorseumane/settorereclutamentoeselezioni/.content/2023/RTT/12rtt_med-01_verbale-1.pdf","Verbale 1 - Criteri")</f>
        <v>Verbale 1 - Criteri</v>
      </c>
      <c r="I18" s="1" t="str">
        <f>HYPERLINK("https://www.unipa.it/amministrazione/arearisorseumane/settorereclutamentoeselezioni/.content/2023/RTT/2391--rtt_med-01_dr-approvazione-1.pdf","2391 del 27/03/2024")</f>
        <v>2391 del 27/03/2024</v>
      </c>
      <c r="J18" t="s">
        <v>23</v>
      </c>
      <c r="K18" t="s">
        <v>16</v>
      </c>
    </row>
    <row r="19" spans="1:11" x14ac:dyDescent="0.25">
      <c r="A19" t="s">
        <v>249</v>
      </c>
      <c r="B19" s="1" t="str">
        <f>HYPERLINK("https://www.unipa.it/amministrazione/arearisorseumane/settorereclutamentoeselezioni/.content/2023/RTT/9837---bando_rtt---12posti.pdf","9837 del 12/12/2023")</f>
        <v>9837 del 12/12/2023</v>
      </c>
      <c r="C19" s="2" t="str">
        <f>HYPERLINK("https://www.unipa.it/amministrazione/arearisorseumane/settorereclutamentoeselezioni/.content/2023/RTT/9837---allegato-1-rtt-n.pdf","Allegato 1")</f>
        <v>Allegato 1</v>
      </c>
      <c r="D19" t="s">
        <v>260</v>
      </c>
      <c r="E19" t="s">
        <v>261</v>
      </c>
      <c r="F19" t="s">
        <v>70</v>
      </c>
      <c r="G19" s="1" t="str">
        <f>HYPERLINK("https://www.unipa.it/amministrazione/arearisorseumane/settorereclutamentoeselezioni/.content/2023/RTT/1008_12rtt_med07_nomina-commissione.pdf","1008 del 12/02/2024")</f>
        <v>1008 del 12/02/2024</v>
      </c>
      <c r="H19" s="2" t="str">
        <f>HYPERLINK("https://www.unipa.it/amministrazione/arearisorseumane/settorereclutamentoeselezioni/.content/2023/RTT/12rtt_med07_verbale-1_completo.pdf","Verbale 1 - Criteri")</f>
        <v>Verbale 1 - Criteri</v>
      </c>
      <c r="I19" s="1" t="str">
        <f>HYPERLINK("https://www.unipa.it/amministrazione/arearisorseumane/settorereclutamentoeselezioni/.content/2023/RTT/2672_rtt_med-07_dr-approvazione.pdf","2672 del 05/04/2024")</f>
        <v>2672 del 05/04/2024</v>
      </c>
      <c r="J19" t="s">
        <v>23</v>
      </c>
      <c r="K19" t="s">
        <v>16</v>
      </c>
    </row>
    <row r="20" spans="1:11" x14ac:dyDescent="0.25">
      <c r="A20" t="s">
        <v>249</v>
      </c>
      <c r="B20" s="1" t="str">
        <f>HYPERLINK("https://www.unipa.it/amministrazione/arearisorseumane/settorereclutamentoeselezioni/.content/2023/RTT/9837---bando_rtt---12posti.pdf","9837 del 12/12/2023")</f>
        <v>9837 del 12/12/2023</v>
      </c>
      <c r="C20" s="2" t="str">
        <f>HYPERLINK("https://www.unipa.it/amministrazione/arearisorseumane/settorereclutamentoeselezioni/.content/2023/RTT/9837---allegato-1-rtt-n.pdf","Allegato 1")</f>
        <v>Allegato 1</v>
      </c>
      <c r="D20" t="s">
        <v>262</v>
      </c>
      <c r="E20" t="s">
        <v>263</v>
      </c>
      <c r="F20" t="s">
        <v>70</v>
      </c>
      <c r="G20" s="1" t="str">
        <f>HYPERLINK("https://www.unipa.it/amministrazione/arearisorseumane/settorereclutamentoeselezioni/.content/2023/RTT/1010---12rtt_med08_nomina-commissione.pdf","1010 del 12/02/2024")</f>
        <v>1010 del 12/02/2024</v>
      </c>
      <c r="H20" s="2" t="str">
        <f>HYPERLINK("https://www.unipa.it/amministrazione/arearisorseumane/settorereclutamentoeselezioni/.content/2023/RTT/12-rtt-verbale-1-ssd---med-08.pdf","Verbale 1 - Criteri")</f>
        <v>Verbale 1 - Criteri</v>
      </c>
      <c r="I20" s="1" t="str">
        <f>HYPERLINK("https://www.unipa.it/amministrazione/arearisorseumane/settorereclutamentoeselezioni/.content/2023/RTT/4801-rtt_med-08_dr-approvazione-1.pdf","4801 del 22/05/2024")</f>
        <v>4801 del 22/05/2024</v>
      </c>
      <c r="J20" t="s">
        <v>23</v>
      </c>
      <c r="K20" t="s">
        <v>16</v>
      </c>
    </row>
    <row r="21" spans="1:11" x14ac:dyDescent="0.25">
      <c r="A21" t="s">
        <v>249</v>
      </c>
      <c r="B21" s="1" t="str">
        <f>HYPERLINK("https://www.unipa.it/amministrazione/arearisorseumane/settorereclutamentoeselezioni/.content/2023/RTT/9837---bando_rtt---12posti.pdf","9837 del 12/12/2023")</f>
        <v>9837 del 12/12/2023</v>
      </c>
      <c r="C21" s="2" t="str">
        <f>HYPERLINK("https://www.unipa.it/amministrazione/arearisorseumane/settorereclutamentoeselezioni/.content/2023/RTT/9837---allegato-1-rtt-n.pdf","Allegato 1")</f>
        <v>Allegato 1</v>
      </c>
      <c r="D21" t="s">
        <v>264</v>
      </c>
      <c r="E21" t="s">
        <v>265</v>
      </c>
      <c r="F21" t="s">
        <v>26</v>
      </c>
      <c r="G21" s="1" t="str">
        <f>HYPERLINK("https://www.unipa.it/amministrazione/arearisorseumane/settorereclutamentoeselezioni/.content/2023/RTT/789_12rtt_secs-s04_nomina-commissione-1.pdf","789 del 02/02/2024")</f>
        <v>789 del 02/02/2024</v>
      </c>
      <c r="H21" s="2" t="str">
        <f>HYPERLINK("https://www.unipa.it/amministrazione/arearisorseumane/settorereclutamentoeselezioni/.content/2023/RTT/verbale-1_15aprile2024-_firmato.pdf","Verbale 1 - Criteri")</f>
        <v>Verbale 1 - Criteri</v>
      </c>
      <c r="I21" s="1" t="str">
        <f>HYPERLINK("https://www.unipa.it/amministrazione/arearisorseumane/settorereclutamentoeselezioni/.content/2023/RTT/4636-rtt_secs-s-04_dr-approvazione-1.pdf","4636 del 17/05/2024")</f>
        <v>4636 del 17/05/2024</v>
      </c>
      <c r="J21" t="s">
        <v>23</v>
      </c>
      <c r="K21" t="s">
        <v>16</v>
      </c>
    </row>
    <row r="22" spans="1:11" x14ac:dyDescent="0.25">
      <c r="A22" t="s">
        <v>249</v>
      </c>
      <c r="B22" s="1" t="str">
        <f>HYPERLINK("https://www.unipa.it/amministrazione/arearisorseumane/settorereclutamentoeselezioni/.content/2023/RTT/9837---bando_rtt---12posti.pdf","9837 del 12/12/2023")</f>
        <v>9837 del 12/12/2023</v>
      </c>
      <c r="C22" s="2" t="str">
        <f>HYPERLINK("https://www.unipa.it/amministrazione/arearisorseumane/settorereclutamentoeselezioni/.content/2023/RTT/9837---allegato-1-rtt-n.pdf","Allegato 1")</f>
        <v>Allegato 1</v>
      </c>
      <c r="D22" t="s">
        <v>266</v>
      </c>
      <c r="E22" t="s">
        <v>267</v>
      </c>
      <c r="F22" t="s">
        <v>50</v>
      </c>
      <c r="G22" s="1" t="str">
        <f>HYPERLINK("https://www.unipa.it/amministrazione/arearisorseumane/settorereclutamentoeselezioni/.content/2023/RTT/790_12rtt_l-or12_nomina-commissione.pdf","790 del 02/02/2024")</f>
        <v>790 del 02/02/2024</v>
      </c>
      <c r="H22" s="2" t="str">
        <f>HYPERLINK("https://www.unipa.it/amministrazione/arearisorseumane/settorereclutamentoeselezioni/.content/2023/RTT/rtt-l-or12-verbale-prima-riunione-estratto.pdf","Verbale 1 - Criteri")</f>
        <v>Verbale 1 - Criteri</v>
      </c>
      <c r="I22" s="1" t="str">
        <f>HYPERLINK("https://www.unipa.it/amministrazione/arearisorseumane/settorereclutamentoeselezioni/.content/2023/RTT/2780-rtt_l-or-12_dr-approvazione-1.pdf","2780 del 09/04/2024")</f>
        <v>2780 del 09/04/2024</v>
      </c>
      <c r="J22" t="s">
        <v>23</v>
      </c>
      <c r="K22" t="s">
        <v>16</v>
      </c>
    </row>
    <row r="23" spans="1:11" x14ac:dyDescent="0.25">
      <c r="A23" t="s">
        <v>249</v>
      </c>
      <c r="B23" s="1" t="str">
        <f>HYPERLINK("https://www.unipa.it/amministrazione/arearisorseumane/settorereclutamentoeselezioni/.content/2023/RTT/9837---bando_rtt---12posti.pdf","9837 del 12/12/2023")</f>
        <v>9837 del 12/12/2023</v>
      </c>
      <c r="C23" s="2" t="str">
        <f>HYPERLINK("https://www.unipa.it/amministrazione/arearisorseumane/settorereclutamentoeselezioni/.content/2023/RTT/9837---allegato-1-rtt-n.pdf","Allegato 1")</f>
        <v>Allegato 1</v>
      </c>
      <c r="D23" t="s">
        <v>162</v>
      </c>
      <c r="E23" t="s">
        <v>268</v>
      </c>
      <c r="F23" t="s">
        <v>50</v>
      </c>
      <c r="G23" s="1" t="str">
        <f>HYPERLINK("https://www.unipa.it/amministrazione/arearisorseumane/settorereclutamentoeselezioni/.content/2023/RTT/791_12rtt_m-fil08_nomina-commissione.pdf","791 del 02/02/2024")</f>
        <v>791 del 02/02/2024</v>
      </c>
      <c r="H23" s="2" t="str">
        <f>HYPERLINK("https://www.unipa.it/amministrazione/arearisorseumane/settorereclutamentoeselezioni/.content/2023/RTT/verbale-1-con-preliminare_9837_rtt_m_fil08.pdf","Verbale 1 - Criteri")</f>
        <v>Verbale 1 - Criteri</v>
      </c>
      <c r="I23" s="1" t="str">
        <f>HYPERLINK("https://www.unipa.it/amministrazione/arearisorseumane/settorereclutamentoeselezioni/.content/2023/RTT/5137_rtt_m-fil-08_dr-approvazione.pdf","5137 del 29/05/2024")</f>
        <v>5137 del 29/05/2024</v>
      </c>
      <c r="J23" t="s">
        <v>23</v>
      </c>
      <c r="K23" t="s">
        <v>16</v>
      </c>
    </row>
    <row r="24" spans="1:11" x14ac:dyDescent="0.25">
      <c r="A24" t="s">
        <v>350</v>
      </c>
      <c r="B24" s="1" t="str">
        <f>HYPERLINK("https://www.unipa.it/amministrazione/arearisorseumane/settorereclutamentoeselezioni/.content/2024/RTDA/465_bando_rtda-med19-prin-1.pdf","465 del 22/01/2024")</f>
        <v>465 del 22/01/2024</v>
      </c>
      <c r="C24" s="2" t="str">
        <f>HYPERLINK("https://www.unipa.it/amministrazione/arearisorseumane/settorereclutamentoeselezioni/.content/2024/RTDA/465_allegato1_rtda_med19-prin.pdf","Allegato 1")</f>
        <v>Allegato 1</v>
      </c>
      <c r="D24" t="s">
        <v>351</v>
      </c>
      <c r="E24" t="s">
        <v>352</v>
      </c>
      <c r="F24" t="s">
        <v>241</v>
      </c>
      <c r="G24" s="1" t="str">
        <f>HYPERLINK("https://www.unipa.it/amministrazione/arearisorseumane/settorereclutamentoeselezioni/.content/2024/RTDA/4523--rtda_med-19_nomina-commissione-1.pdf","4523 del 15/05/2024")</f>
        <v>4523 del 15/05/2024</v>
      </c>
      <c r="H24" s="2" t="str">
        <f>HYPERLINK("https://www.unipa.it/amministrazione/arearisorseumane/settorereclutamentoeselezioni/.content/2024/RTDA/1-rtda_med19-prin_verbale_1_abstract.pdf","Verbale 1 - Criteri")</f>
        <v>Verbale 1 - Criteri</v>
      </c>
      <c r="I24" s="1" t="str">
        <f>HYPERLINK("https://www.unipa.it/amministrazione/arearisorseumane/settorereclutamentoeselezioni/.content/2024/RTDA/11266---rtda_med-19-approvaz-atti.pdf","11266 del 29/10/2024")</f>
        <v>11266 del 29/10/2024</v>
      </c>
      <c r="J24" t="s">
        <v>15</v>
      </c>
      <c r="K24" t="s">
        <v>16</v>
      </c>
    </row>
    <row r="25" spans="1:11" x14ac:dyDescent="0.25">
      <c r="A25" t="s">
        <v>353</v>
      </c>
      <c r="B25" s="1" t="str">
        <f>HYPERLINK("https://www.unipa.it/amministrazione/arearisorseumane/settorereclutamentoeselezioni/.content/2024/RTDA/466_bando_rtda_med-04_pnrr.pdf","466 del 22/01/2024")</f>
        <v>466 del 22/01/2024</v>
      </c>
      <c r="C25" s="2" t="str">
        <f>HYPERLINK("https://www.unipa.it/amministrazione/arearisorseumane/settorereclutamentoeselezioni/.content/2024/RTDA/466_allegato-1_med-04-rtda_pnrr.pdf","Allegato 1")</f>
        <v>Allegato 1</v>
      </c>
      <c r="D25" t="s">
        <v>214</v>
      </c>
      <c r="E25" t="s">
        <v>354</v>
      </c>
      <c r="F25" t="s">
        <v>70</v>
      </c>
      <c r="G25" s="1" t="str">
        <f>HYPERLINK("https://www.unipa.it/amministrazione/arearisorseumane/settorereclutamentoeselezioni/.content/2024/RTDA/1576--pnrr_nomina-commissione-med-04-docx.pdf","1576 del 01/03/2024")</f>
        <v>1576 del 01/03/2024</v>
      </c>
      <c r="H25" s="2" t="str">
        <f>HYPERLINK("https://www.unipa.it/amministrazione/arearisorseumane/settorereclutamentoeselezioni/.content/2024/RTDA/rtda-pnrr-med-04_verbale-1.pdf","Verbale 1 - Criteri")</f>
        <v>Verbale 1 - Criteri</v>
      </c>
      <c r="I25" s="1" t="str">
        <f>HYPERLINK("https://www.unipa.it/amministrazione/arearisorseumane/settorereclutamentoeselezioni/.content/2024/RTDA/4788---rtda-pnrr_med-04_dr-approvazione.pdf","4788 del 21/05/2024")</f>
        <v>4788 del 21/05/2024</v>
      </c>
      <c r="J25" t="s">
        <v>15</v>
      </c>
      <c r="K25" t="s">
        <v>16</v>
      </c>
    </row>
    <row r="26" spans="1:11" x14ac:dyDescent="0.25">
      <c r="A26" t="s">
        <v>355</v>
      </c>
      <c r="B26" s="1" t="str">
        <f>HYPERLINK("https://www.unipa.it/amministrazione/arearisorseumane/settorereclutamentoeselezioni/.content/2024/RTDA/467_bando_rtda_ing-inf05-dare-pnc.pdf","467 del 22/01/2024")</f>
        <v>467 del 22/01/2024</v>
      </c>
      <c r="C26" s="2" t="str">
        <f>HYPERLINK("https://www.unipa.it/amministrazione/arearisorseumane/settorereclutamentoeselezioni/.content/2024/RTDA/467_allegato_1_rtda_ing-inf-05-dare-pnc.pdf","Allegato 1")</f>
        <v>Allegato 1</v>
      </c>
      <c r="D26" t="s">
        <v>66</v>
      </c>
      <c r="E26" t="s">
        <v>67</v>
      </c>
      <c r="F26" t="s">
        <v>61</v>
      </c>
      <c r="G26" s="1" t="str">
        <f>HYPERLINK("https://www.unipa.it/amministrazione/arearisorseumane/settorereclutamentoeselezioni/.content/2024/RTDA/1254--rtda_ing-inf-05_nomina-commissione-1.pdf","1254 del 20/02/2024")</f>
        <v>1254 del 20/02/2024</v>
      </c>
      <c r="H26" s="2" t="str">
        <f>HYPERLINK("https://www.unipa.it/amministrazione/arearisorseumane/settorereclutamentoeselezioni/.content/2024/RTDA/rtda_pnc_ing-inf-05_verbale-1.pdf","Verbale 1 - Criteri")</f>
        <v>Verbale 1 - Criteri</v>
      </c>
      <c r="I26" s="1" t="str">
        <f>HYPERLINK("https://www.unipa.it/amministrazione/arearisorseumane/settorereclutamentoeselezioni/.content/2024/RTDA/3871--ing-inf05-approvazione-atti.pdf","3871 del 29/04/2024")</f>
        <v>3871 del 29/04/2024</v>
      </c>
      <c r="J26" t="s">
        <v>15</v>
      </c>
      <c r="K26" t="s">
        <v>16</v>
      </c>
    </row>
    <row r="27" spans="1:11" x14ac:dyDescent="0.25">
      <c r="A27" t="s">
        <v>356</v>
      </c>
      <c r="B27" s="1" t="str">
        <f>HYPERLINK("https://www.unipa.it/amministrazione/arearisorseumane/settorereclutamentoeselezioni/.content/2024/RTDA/468_bando_rtda-geo-01-prin.pdf","468 del 22/01/2024")</f>
        <v>468 del 22/01/2024</v>
      </c>
      <c r="C27" s="2" t="str">
        <f>HYPERLINK("https://www.unipa.it/amministrazione/arearisorseumane/settorereclutamentoeselezioni/.content/2024/RTDA/468_allegato1_rtda_geo-01-prin.pdf","Allegato 1")</f>
        <v>Allegato 1</v>
      </c>
      <c r="D27" t="s">
        <v>210</v>
      </c>
      <c r="E27" t="s">
        <v>357</v>
      </c>
      <c r="F27" t="s">
        <v>80</v>
      </c>
      <c r="G27" s="1" t="str">
        <f>HYPERLINK("https://www.unipa.it/amministrazione/arearisorseumane/settorereclutamentoeselezioni/.content/2024/RTDA/1724_-rtda_geo-01_nomina-commissione-2.pdf","1724 del 07/03/2024")</f>
        <v>1724 del 07/03/2024</v>
      </c>
      <c r="H27" s="2" t="str">
        <f>HYPERLINK("https://www.unipa.it/amministrazione/arearisorseumane/settorereclutamentoeselezioni/.content/2024/RTDA/rtda---geo-01---verbale-n-1_completo.pdf","Verbale 1 - Criteri")</f>
        <v>Verbale 1 - Criteri</v>
      </c>
      <c r="I27" s="1" t="str">
        <f>HYPERLINK("https://www.unipa.it/amministrazione/arearisorseumane/settorereclutamentoeselezioni/.content/2024/RTDA/3439---rtda_geo-01-approvazione-atti-1.pdf","3439 del 17/04/2024")</f>
        <v>3439 del 17/04/2024</v>
      </c>
      <c r="J27" t="s">
        <v>15</v>
      </c>
      <c r="K27" t="s">
        <v>16</v>
      </c>
    </row>
    <row r="28" spans="1:11" x14ac:dyDescent="0.25">
      <c r="A28" t="s">
        <v>358</v>
      </c>
      <c r="B28" s="1" t="str">
        <f>HYPERLINK("https://www.unipa.it/amministrazione/arearisorseumane/settorereclutamentoeselezioni/.content/2024/RTT/469_bando_rtt---med-09.pdf","469 del 22/01/2024")</f>
        <v>469 del 22/01/2024</v>
      </c>
      <c r="C28" s="2" t="str">
        <f>HYPERLINK("https://www.unipa.it/amministrazione/arearisorseumane/settorereclutamentoeselezioni/.content/2024/RTT/469_allegato-1-med-09_rtt.pdf","Allegato 1")</f>
        <v>Allegato 1</v>
      </c>
      <c r="D28" t="s">
        <v>96</v>
      </c>
      <c r="E28" t="s">
        <v>359</v>
      </c>
      <c r="F28" t="s">
        <v>70</v>
      </c>
      <c r="G28" s="1" t="str">
        <f>HYPERLINK("https://www.unipa.it/amministrazione/arearisorseumane/settorereclutamentoeselezioni/.content/2024/RTT/1570-rtt_med09_nomina-commissione.pdf","1570 del 01/03/2024")</f>
        <v>1570 del 01/03/2024</v>
      </c>
      <c r="H28" s="2" t="str">
        <f>HYPERLINK("https://www.unipa.it/amministrazione/arearisorseumane/settorereclutamentoeselezioni/.content/2024/RTT/rtt_med-09_verbale1_completo.pdf","Verbale 1 - Criteri")</f>
        <v>Verbale 1 - Criteri</v>
      </c>
      <c r="I28" s="1" t="str">
        <f>HYPERLINK("https://www.unipa.it/amministrazione/arearisorseumane/settorereclutamentoeselezioni/.content/2024/RTT/3293--rtt_med-09_dr-approvazione-1.pdf","3293 del 15/04/2024")</f>
        <v>3293 del 15/04/2024</v>
      </c>
      <c r="J28" t="s">
        <v>23</v>
      </c>
      <c r="K28" t="s">
        <v>16</v>
      </c>
    </row>
    <row r="29" spans="1:11" x14ac:dyDescent="0.25">
      <c r="A29" t="s">
        <v>360</v>
      </c>
      <c r="B29" s="1" t="str">
        <f>HYPERLINK("https://www.unipa.it/amministrazione/arearisorseumane/settorereclutamentoeselezioni/.content/2024/RTDA/470_bando_rtda-med16-abbvie.pdf","470 del 22/01/2024")</f>
        <v>470 del 22/01/2024</v>
      </c>
      <c r="C29" s="2" t="str">
        <f>HYPERLINK("https://www.unipa.it/amministrazione/arearisorseumane/settorereclutamentoeselezioni/.content/2024/RTDA/470_allegato1_rtda_med16-abbvie.pdf","Allegato 1")</f>
        <v>Allegato 1</v>
      </c>
      <c r="D29" t="s">
        <v>361</v>
      </c>
      <c r="E29" t="s">
        <v>362</v>
      </c>
      <c r="F29" t="s">
        <v>70</v>
      </c>
      <c r="G29" s="1" t="str">
        <f>HYPERLINK("https://www.unipa.it/amministrazione/arearisorseumane/settorereclutamentoeselezioni/.content/2024/RTDA/1767_rtda_med-16_nomina-commissione-1.pdf","1767 del 07/03/2024")</f>
        <v>1767 del 07/03/2024</v>
      </c>
      <c r="H29" s="2" t="str">
        <f>HYPERLINK("https://www.unipa.it/amministrazione/arearisorseumane/settorereclutamentoeselezioni/.content/2024/RTDA/rtda-med-16---verbale-e-dichiarazioni.pdf","Verbale 1 - Criteri")</f>
        <v>Verbale 1 - Criteri</v>
      </c>
      <c r="I29" s="1" t="str">
        <f>HYPERLINK("https://www.unipa.it/amministrazione/arearisorseumane/settorereclutamentoeselezioni/.content/2024/RTDA/4203--rtda_med-16_approvazione-atti-1-1.pdf","4203 del 08/05/2024")</f>
        <v>4203 del 08/05/2024</v>
      </c>
      <c r="J29" t="s">
        <v>15</v>
      </c>
      <c r="K29" t="s">
        <v>16</v>
      </c>
    </row>
    <row r="30" spans="1:11" x14ac:dyDescent="0.25">
      <c r="A30" t="s">
        <v>275</v>
      </c>
      <c r="B30" s="1" t="str">
        <f>HYPERLINK("https://www.unipa.it/amministrazione/arearisorseumane/settorereclutamentoeselezioni/.content/2024/PA_art24c5/788_2pa-art-24c5_avviso.pdf","1142 del 15/02/2024")</f>
        <v>1142 del 15/02/2024</v>
      </c>
      <c r="C30" s="2" t="str">
        <f>HYPERLINK("https://www.unipa.it/amministrazione/arearisorseumane/settorereclutamentoeselezioni/.content/2024/RTDB/1142_allegato1_rtdb_icar-06.pdf","Allegato 1")</f>
        <v>Allegato 1</v>
      </c>
      <c r="D30" t="s">
        <v>276</v>
      </c>
      <c r="E30" t="s">
        <v>277</v>
      </c>
      <c r="F30" t="s">
        <v>41</v>
      </c>
      <c r="G30" s="1" t="str">
        <f>HYPERLINK("https://www.unipa.it/amministrazione/arearisorseumane/settorereclutamentoeselezioni/.content/2024/RTT/2341-rtdb_icar-06_nomina-commissione-1.pdf","2341 del 26/03/2024")</f>
        <v>2341 del 26/03/2024</v>
      </c>
      <c r="H30" s="2" t="str">
        <f>HYPERLINK("https://www.unipa.it/amministrazione/arearisorseumane/settorereclutamentoeselezioni/.content/2024/RTDB/rtdb_icar-06_verbale_1.pdf","Verbale 1 - Criteri")</f>
        <v>Verbale 1 - Criteri</v>
      </c>
      <c r="I30" s="1" t="str">
        <f>HYPERLINK("https://www.unipa.it/amministrazione/arearisorseumane/settorereclutamentoeselezioni/.content/2024/RTDB/3759---rtdb_icar-06_approvazione-atti.pdf","3759 del 26/04/2024")</f>
        <v>3759 del 26/04/2024</v>
      </c>
      <c r="J30" t="s">
        <v>38</v>
      </c>
      <c r="K30" t="s">
        <v>16</v>
      </c>
    </row>
    <row r="31" spans="1:11" x14ac:dyDescent="0.25">
      <c r="A31" t="s">
        <v>278</v>
      </c>
      <c r="B31" s="1" t="str">
        <f>HYPERLINK("https://www.unipa.it/amministrazione/arearisorseumane/settorereclutamentoeselezioni/.content/2024/PA_art24c5/788_2pa-art-24c5_avviso.pdf","1143 del 15/02/2024")</f>
        <v>1143 del 15/02/2024</v>
      </c>
      <c r="C31" s="2" t="str">
        <f>HYPERLINK("https://www.unipa.it/amministrazione/arearisorseumane/settorereclutamentoeselezioni/.content/2024/RTDA/1143_allegato1_rtda_icar-02.pdf","Allegato 1")</f>
        <v>Allegato 1</v>
      </c>
      <c r="D31" t="s">
        <v>279</v>
      </c>
      <c r="E31" t="s">
        <v>280</v>
      </c>
      <c r="F31" t="s">
        <v>41</v>
      </c>
      <c r="G31" s="1" t="str">
        <f>HYPERLINK("https://www.unipa.it/amministrazione/arearisorseumane/settorereclutamentoeselezioni/.content/2024/RTT/2337-rtda_icar-02_nomina-commissione-1.pdf","2337 del 26/03/2024")</f>
        <v>2337 del 26/03/2024</v>
      </c>
      <c r="H31" s="2" t="str">
        <f>HYPERLINK("https://www.unipa.it/amministrazione/arearisorseumane/settorereclutamentoeselezioni/.content/2024/RTDA/verbale-1-icar_02_gc_rd_ga.pdf","Verbale 1 - Criteri")</f>
        <v>Verbale 1 - Criteri</v>
      </c>
      <c r="I31" s="1" t="str">
        <f>HYPERLINK("https://www.unipa.it/amministrazione/arearisorseumane/settorereclutamentoeselezioni/.content/2024/RTDA/3276---rtda_icar-02_approvazione-atti.pdf","3276 del 12/04/2024")</f>
        <v>3276 del 12/04/2024</v>
      </c>
      <c r="J31" t="s">
        <v>15</v>
      </c>
      <c r="K31" t="s">
        <v>16</v>
      </c>
    </row>
    <row r="32" spans="1:11" x14ac:dyDescent="0.25">
      <c r="A32" t="s">
        <v>363</v>
      </c>
      <c r="B32" s="1" t="str">
        <f>HYPERLINK("https://www.unipa.it/amministrazione/arearisorseumane/settorereclutamentoeselezioni/.content/2024/RTDB/1142_icar-06_rtdb_bando.pdf","1329 del 22/02/2024")</f>
        <v>1329 del 22/02/2024</v>
      </c>
      <c r="C32" s="2" t="str">
        <f>HYPERLINK("https://www.unipa.it/amministrazione/arearisorseumane/settorereclutamentoeselezioni/.content/2024/RTDB/1142_allegato1_rtdb_icar-06.pdf","Allegato 1")</f>
        <v>Allegato 1</v>
      </c>
      <c r="D32" t="s">
        <v>301</v>
      </c>
      <c r="E32" t="s">
        <v>302</v>
      </c>
      <c r="F32" t="s">
        <v>241</v>
      </c>
      <c r="G32" s="1" t="str">
        <f>HYPERLINK("https://www.unipa.it/amministrazione/arearisorseumane/settorereclutamentoeselezioni/.content/2024/PA_art24c6/5021_-pa-24-c.6-bio-16_nomina.pdf","5021 del 27/05/2024")</f>
        <v>5021 del 27/05/2024</v>
      </c>
      <c r="H32" s="2" t="str">
        <f>HYPERLINK("https://www.unipa.it/amministrazione/arearisorseumane/settorereclutamentoeselezioni/.content/2024/PA_art24c6/2pa-meprec_bio16_verbale-1.pdf","Verbale 1 - Criteri")</f>
        <v>Verbale 1 - Criteri</v>
      </c>
      <c r="I32" s="1" t="str">
        <f>HYPERLINK("https://www.unipa.it/amministrazione/arearisorseumane/settorereclutamentoeselezioni/.content/2024/PA_art24c6/8070_-24c6_bio-16_approvazione-atti.pdf","8070 del 08/08/2024")</f>
        <v>8070 del 08/08/2024</v>
      </c>
      <c r="J32" t="s">
        <v>62</v>
      </c>
    </row>
    <row r="33" spans="1:11" x14ac:dyDescent="0.25">
      <c r="A33" t="s">
        <v>363</v>
      </c>
      <c r="B33" s="1" t="str">
        <f>HYPERLINK("https://www.unipa.it/amministrazione/arearisorseumane/settorereclutamentoeselezioni/.content/2024/RTDA/1143_bando_rtda-icar-02-bacino.pdf","1329 del 22/02/2024")</f>
        <v>1329 del 22/02/2024</v>
      </c>
      <c r="C33" s="2" t="str">
        <f>HYPERLINK("https://www.unipa.it/amministrazione/arearisorseumane/settorereclutamentoeselezioni/.content/2024/RTDA/1143_allegato1_rtda_icar-02.pdf","Allegato 1")</f>
        <v>Allegato 1</v>
      </c>
      <c r="D33" t="s">
        <v>196</v>
      </c>
      <c r="E33" t="s">
        <v>364</v>
      </c>
      <c r="F33" t="s">
        <v>241</v>
      </c>
      <c r="G33" s="1" t="str">
        <f>HYPERLINK("https://www.unipa.it/amministrazione/arearisorseumane/settorereclutamentoeselezioni/.content/2024/PA_art24c6/5022_-pa_24c.6-med-31-nomina.pdf","5022 del 27/05/2024")</f>
        <v>5022 del 27/05/2024</v>
      </c>
      <c r="H33" s="2" t="str">
        <f>HYPERLINK("https://www.unipa.it/amministrazione/arearisorseumane/settorereclutamentoeselezioni/.content/2024/PA_art24c6/med-31_verbale1_completo.pdf","Verbale 1 - Criteri")</f>
        <v>Verbale 1 - Criteri</v>
      </c>
      <c r="I33" s="1" t="str">
        <f>HYPERLINK("https://www.unipa.it/amministrazione/arearisorseumane/settorereclutamentoeselezioni/.content/2024/PA_art24c6/7708-24c6_med-31_approvazione-atti-1.pdf","7708 del 01/08/2024")</f>
        <v>7708 del 01/08/2024</v>
      </c>
      <c r="J33" t="s">
        <v>62</v>
      </c>
    </row>
    <row r="34" spans="1:11" x14ac:dyDescent="0.25">
      <c r="A34" t="s">
        <v>365</v>
      </c>
      <c r="B34" s="1" t="str">
        <f>HYPERLINK("https://www.unipa.it/amministrazione/arearisorseumane/settorereclutamentoeselezioni/.content/2024/RTDB/2230---bando-rtdb-ing-ind-33.pdf","2230 del 22/03/2024")</f>
        <v>2230 del 22/03/2024</v>
      </c>
      <c r="C34" s="2" t="str">
        <f>HYPERLINK("https://www.unipa.it/amministrazione/arearisorseumane/settorereclutamentoeselezioni/.content/2024/RTDB/2230---allegato1_rtdb_ing-ind-33.pdf","Allegato 1")</f>
        <v>Allegato 1</v>
      </c>
      <c r="D34" t="s">
        <v>144</v>
      </c>
      <c r="E34" t="s">
        <v>366</v>
      </c>
      <c r="F34" t="s">
        <v>41</v>
      </c>
      <c r="G34" s="1" t="str">
        <f>HYPERLINK("https://www.unipa.it/amministrazione/arearisorseumane/settorereclutamentoeselezioni/.content/2024/RTDB/5981---rtdb_ing-ind-33_nomina-commissione.pdf","5981 del 19/06/2024")</f>
        <v>5981 del 19/06/2024</v>
      </c>
      <c r="H34" s="2" t="str">
        <f>HYPERLINK("https://www.unipa.it/amministrazione/arearisorseumane/settorereclutamentoeselezioni/.content/2024/RTDB/ing-ind-33_verbale-1-signed.pdf","Verbale 1 - Criteri")</f>
        <v>Verbale 1 - Criteri</v>
      </c>
      <c r="I34" s="1" t="str">
        <f>HYPERLINK("https://www.unipa.it/amministrazione/arearisorseumane/settorereclutamentoeselezioni/.content/2024/RTDB/9534---rtdb_ing-ind-33_approvazione-atti-1.pdf","9534 del 25/09/2024")</f>
        <v>9534 del 25/09/2024</v>
      </c>
      <c r="J34" t="s">
        <v>38</v>
      </c>
      <c r="K34" t="s">
        <v>16</v>
      </c>
    </row>
    <row r="35" spans="1:11" x14ac:dyDescent="0.25">
      <c r="A35" t="s">
        <v>367</v>
      </c>
      <c r="B35" s="1" t="str">
        <f>HYPERLINK("https://www.unipa.it/amministrazione/arearisorseumane/settorereclutamentoeselezioni/.content/2024/RTDB/2231---bando-rtdb_l-lin-01.pdf","2231 del 22/03/2024")</f>
        <v>2231 del 22/03/2024</v>
      </c>
      <c r="C35" s="2" t="str">
        <f>HYPERLINK("https://www.unipa.it/amministrazione/arearisorseumane/settorereclutamentoeselezioni/.content/2024/RTDB/2231---allegato1_rtdb_l-lin-01_.pdf","Allegato 1")</f>
        <v>Allegato 1</v>
      </c>
      <c r="D35" t="s">
        <v>368</v>
      </c>
      <c r="E35" t="s">
        <v>369</v>
      </c>
      <c r="F35" t="s">
        <v>50</v>
      </c>
      <c r="G35" s="1" t="str">
        <f>HYPERLINK("https://www.unipa.it/amministrazione/arearisorseumane/settorereclutamentoeselezioni/.content/2024/RTDB/4800--rtdb_l-lin01_nomina-commissione-1.pdf","4800 del 22/05/2024")</f>
        <v>4800 del 22/05/2024</v>
      </c>
      <c r="H35" s="2" t="str">
        <f>HYPERLINK("https://www.unipa.it/amministrazione/arearisorseumane/settorereclutamentoeselezioni/.content/2024/RTDB/verbale-1-rtd-b-l-lin-01_def-firmato.pdf","Verbale 1 - Criteri")</f>
        <v>Verbale 1 - Criteri</v>
      </c>
      <c r="I35" s="1" t="str">
        <f>HYPERLINK("https://www.unipa.it/amministrazione/arearisorseumane/settorereclutamentoeselezioni/.content/2024/RTDB/7319--rtdb_l-lin-01_approvazione-atti-2.pdf","7319 del 24/07/2024")</f>
        <v>7319 del 24/07/2024</v>
      </c>
      <c r="J35" t="s">
        <v>38</v>
      </c>
      <c r="K35" t="s">
        <v>16</v>
      </c>
    </row>
    <row r="36" spans="1:11" x14ac:dyDescent="0.25">
      <c r="A36" t="s">
        <v>392</v>
      </c>
      <c r="B36" s="1" t="str">
        <f>HYPERLINK("https://www.unipa.it/amministrazione/arearisorseumane/settorereclutamentoeselezioni/.content/2024/PA_art24c6/1329_2pa_24c6_me.pre.c.c._bando.pdf","2296 del 25/03/2024")</f>
        <v>2296 del 25/03/2024</v>
      </c>
      <c r="C36" s="2" t="str">
        <f>HYPERLINK("https://www.unipa.it/amministrazione/arearisorseumane/settorereclutamentoeselezioni/.content/2024/PA_art24c6/1329_allegato-1.pdf","Allegato 1")</f>
        <v>Allegato 1</v>
      </c>
      <c r="D36" t="s">
        <v>108</v>
      </c>
      <c r="E36" t="s">
        <v>331</v>
      </c>
      <c r="F36" t="s">
        <v>70</v>
      </c>
      <c r="G36" s="1" t="str">
        <f>HYPERLINK("https://www.unipa.it/amministrazione/arearisorseumane/settorereclutamentoeselezioni/.content/2024/RTDB/4796--rtdb_med-42_nomina-commissione-2.pdf","4796 del 22/05/2024")</f>
        <v>4796 del 22/05/2024</v>
      </c>
      <c r="H36" s="2" t="str">
        <f>HYPERLINK("https://www.unipa.it/amministrazione/arearisorseumane/settorereclutamentoeselezioni/.content/2024/RTDB/verbale-1---dichiarazioni---rtdb_med_42_.pdf","Verbale 1 - Criteri")</f>
        <v>Verbale 1 - Criteri</v>
      </c>
      <c r="I36" s="1" t="str">
        <f>HYPERLINK("https://www.unipa.it/amministrazione/arearisorseumane/settorereclutamentoeselezioni/.content/2024/RTDB/7383--rtdb_med-42_approvazione-atti-1.pdf","7383 del 25/07/2024")</f>
        <v>7383 del 25/07/2024</v>
      </c>
      <c r="J36" t="s">
        <v>38</v>
      </c>
      <c r="K36" t="s">
        <v>16</v>
      </c>
    </row>
    <row r="37" spans="1:11" x14ac:dyDescent="0.25">
      <c r="A37" t="s">
        <v>393</v>
      </c>
      <c r="B37" s="1" t="str">
        <f>HYPERLINK("https://www.unipa.it/amministrazione/arearisorseumane/settorereclutamentoeselezioni/.content/2024/PA_art24c6/1329_2pa_24c6_me.pre.c.c._bando.pdf","2392 del 27/03/2024")</f>
        <v>2392 del 27/03/2024</v>
      </c>
      <c r="C37" s="2" t="str">
        <f>HYPERLINK("https://www.unipa.it/amministrazione/arearisorseumane/settorereclutamentoeselezioni/.content/2024/PA_art24c6/1329_allegato-1.pdf","Allegato 1")</f>
        <v>Allegato 1</v>
      </c>
      <c r="D37" t="s">
        <v>394</v>
      </c>
      <c r="E37" t="s">
        <v>395</v>
      </c>
      <c r="F37" t="s">
        <v>61</v>
      </c>
      <c r="G37" s="1" t="str">
        <f>HYPERLINK("https://www.unipa.it/amministrazione/arearisorseumane/settorereclutamentoeselezioni/.content/2024/PO_art18c1/5729_3po_nomina-commissione_secs-p_07-2.pdf","5729 del 12/06/2024")</f>
        <v>5729 del 12/06/2024</v>
      </c>
      <c r="H37" s="2" t="str">
        <f>HYPERLINK("https://www.unipa.it/amministrazione/arearisorseumane/settorereclutamentoeselezioni/.content/2024/PO_art18c1/secsp07-verbale-n.-1---art.-18-co-1-mr_signed.pdf","Verbale 1 - Criteri")</f>
        <v>Verbale 1 - Criteri</v>
      </c>
      <c r="I37" s="1" t="str">
        <f>HYPERLINK("https://www.unipa.it/amministrazione/arearisorseumane/settorereclutamentoeselezioni/.content/2024/PO_art18c1/7832_3po18c1_secs-p-07_app-atti.pdf","7832 del 02/08/2024")</f>
        <v>7832 del 02/08/2024</v>
      </c>
      <c r="J37" t="s">
        <v>303</v>
      </c>
      <c r="K37" t="s">
        <v>16</v>
      </c>
    </row>
    <row r="38" spans="1:11" x14ac:dyDescent="0.25">
      <c r="A38" t="s">
        <v>393</v>
      </c>
      <c r="B38" s="1" t="str">
        <f>HYPERLINK("https://www.unipa.it/amministrazione/arearisorseumane/settorereclutamentoeselezioni/.content/2024/PA_art24c6/1329_2pa_24c6_me.pre.c.c._bando.pdf","2392 del 27/03/2024")</f>
        <v>2392 del 27/03/2024</v>
      </c>
      <c r="C38" s="2" t="str">
        <f>HYPERLINK("https://www.unipa.it/amministrazione/arearisorseumane/settorereclutamentoeselezioni/.content/2024/PA_art24c6/1329_allegato-1.pdf","Allegato 1")</f>
        <v>Allegato 1</v>
      </c>
      <c r="D38" t="s">
        <v>85</v>
      </c>
      <c r="E38" t="s">
        <v>285</v>
      </c>
      <c r="F38" t="s">
        <v>17</v>
      </c>
      <c r="G38" s="1" t="str">
        <f>HYPERLINK("https://www.unipa.it/amministrazione/arearisorseumane/settorereclutamentoeselezioni/.content/2024/PO_art18c1/5730-3po_nomina-commissione_l-lin-12.pdf","5730 del 12/06/2024")</f>
        <v>5730 del 12/06/2024</v>
      </c>
      <c r="H38" s="2" t="str">
        <f>HYPERLINK("https://www.unipa.it/amministrazione/arearisorseumane/settorereclutamentoeselezioni/.content/2024/PO_art18c1/3-po-premialita_-l-lin-12_verbale-1.pdf","Verbale 1 - Criteri")</f>
        <v>Verbale 1 - Criteri</v>
      </c>
      <c r="I38" s="1" t="str">
        <f>HYPERLINK("https://www.unipa.it/amministrazione/arearisorseumane/settorereclutamentoeselezioni/.content/2024/PO_art18c1/7407-3po18c1_l-lin-12_app-atti.pdf","7407 del 25/07/2024")</f>
        <v>7407 del 25/07/2024</v>
      </c>
      <c r="J38" t="s">
        <v>303</v>
      </c>
      <c r="K38" t="s">
        <v>16</v>
      </c>
    </row>
    <row r="39" spans="1:11" x14ac:dyDescent="0.25">
      <c r="A39" t="s">
        <v>393</v>
      </c>
      <c r="B39" s="1" t="str">
        <f>HYPERLINK("https://www.unipa.it/amministrazione/arearisorseumane/settorereclutamentoeselezioni/.content/2024/RTDB/2230---bando-rtdb-ing-ind-33.pdf","2392 del 27/03/2024")</f>
        <v>2392 del 27/03/2024</v>
      </c>
      <c r="C39" s="2" t="str">
        <f>HYPERLINK("https://www.unipa.it/amministrazione/arearisorseumane/settorereclutamentoeselezioni/.content/2024/RTDB/2230---allegato1_rtdb_ing-ind-33.pdf","Allegato 1")</f>
        <v>Allegato 1</v>
      </c>
      <c r="D39" t="s">
        <v>334</v>
      </c>
      <c r="E39" t="s">
        <v>396</v>
      </c>
      <c r="F39" t="s">
        <v>122</v>
      </c>
      <c r="G39" s="1" t="str">
        <f>HYPERLINK("https://www.unipa.it/amministrazione/arearisorseumane/settorereclutamentoeselezioni/.content/2024/PO_art18c1/5728_3po_nomina-commissione_agr_18.pdf","5728 del 12/06/2024")</f>
        <v>5728 del 12/06/2024</v>
      </c>
      <c r="H39" s="2" t="str">
        <f>HYPERLINK("https://www.unipa.it/amministrazione/arearisorseumane/settorereclutamentoeselezioni/.content/2024/PO_art18c1/3po-premialita_agr18_verbale-1.pdf","Verbale 1 - Criteri")</f>
        <v>Verbale 1 - Criteri</v>
      </c>
      <c r="I39" s="1" t="str">
        <f>HYPERLINK("https://www.unipa.it/amministrazione/arearisorseumane/settorereclutamentoeselezioni/.content/2024/PO_art18c1/7186_3po18c1_agr-18_app-atti-1.pdf","7186 del 22/07/2024")</f>
        <v>7186 del 22/07/2024</v>
      </c>
      <c r="J39" t="s">
        <v>303</v>
      </c>
      <c r="K39" t="s">
        <v>16</v>
      </c>
    </row>
    <row r="40" spans="1:11" x14ac:dyDescent="0.25">
      <c r="A40" t="s">
        <v>284</v>
      </c>
      <c r="B40" s="1" t="str">
        <f>HYPERLINK("https://www.unipa.it/amministrazione/arearisorseumane/settorereclutamentoeselezioni/.content/2024/RTDB/2296---rtdb_med42_bando.pdf","4683 del 20/05/2024")</f>
        <v>4683 del 20/05/2024</v>
      </c>
      <c r="C40" s="2" t="str">
        <f>HYPERLINK("https://www.unipa.it/amministrazione/arearisorseumane/settorereclutamentoeselezioni/.content/2024/RTDB/2296---allegato1_rtdb_med42.pdf","Allegato 1")</f>
        <v>Allegato 1</v>
      </c>
      <c r="D40" t="s">
        <v>93</v>
      </c>
      <c r="E40" t="s">
        <v>94</v>
      </c>
      <c r="F40" t="s">
        <v>65</v>
      </c>
      <c r="G40" s="1" t="str">
        <f>HYPERLINK("https://www.unipa.it/amministrazione/arearisorseumane/settorereclutamentoeselezioni/.content/2024/PA18c4/verbale-n.-1_icar22_cear03c-signed_mc_sc_gn.pdf","6756 del 09/07/2024")</f>
        <v>6756 del 09/07/2024</v>
      </c>
      <c r="H40" s="2" t="str">
        <f>HYPERLINK("https://www.unipa.it/amministrazione/arearisorseumane/settorereclutamentoeselezioni/.content/2024/PA18c4/verbale-n.-1_icar22_cear03c-signed_mc_sc_gn.pdf","Verbale 1 - Criteri")</f>
        <v>Verbale 1 - Criteri</v>
      </c>
      <c r="I40" s="1" t="str">
        <f>HYPERLINK("https://www.unipa.it/amministrazione/arearisorseumane/settorereclutamentoeselezioni/.content/2024/PA18c4/10708_8pa18c4_icar22_app-atti.pdf","10708 del 17/10/2024")</f>
        <v>10708 del 17/10/2024</v>
      </c>
      <c r="J40" t="s">
        <v>18</v>
      </c>
      <c r="K40" s="3" t="str">
        <f>HYPERLINK("https://www.unipa.it/amministrazione/arearisorseumane/settorereclutamentoeselezioni/.content/2024/PA18c4/icar-22_tracce.pdf","Tracce")</f>
        <v>Tracce</v>
      </c>
    </row>
    <row r="41" spans="1:11" x14ac:dyDescent="0.25">
      <c r="A41" t="s">
        <v>284</v>
      </c>
      <c r="B41" s="1" t="str">
        <f>HYPERLINK("https://www.unipa.it/amministrazione/arearisorseumane/settorereclutamentoeselezioni/.content/2024/PO_art18c1/2392_3po_premialita_bando-1.pdf","4683 del 20/05/2024")</f>
        <v>4683 del 20/05/2024</v>
      </c>
      <c r="C41" s="2" t="str">
        <f>HYPERLINK("https://www.unipa.it/amministrazione/arearisorseumane/settorereclutamentoeselezioni/.content/2024/PO_art18c1/2392_3po18c1_allegato1.pdf","Allegato 1")</f>
        <v>Allegato 1</v>
      </c>
      <c r="D41" t="s">
        <v>286</v>
      </c>
      <c r="E41" t="s">
        <v>287</v>
      </c>
      <c r="F41" t="s">
        <v>139</v>
      </c>
      <c r="G41" s="1" t="str">
        <f>HYPERLINK("https://www.unipa.it/amministrazione/arearisorseumane/settorereclutamentoeselezioni/.content/2024/PA18c4/7965_8pa18c4_fis-01_nomina-commissione.pdf","7965 del 06/08/2024")</f>
        <v>7965 del 06/08/2024</v>
      </c>
      <c r="H41" s="2" t="str">
        <f>HYPERLINK("https://www.unipa.it/amministrazione/arearisorseumane/settorereclutamentoeselezioni/.content/2024/PA18c4/verbale-n.-1_seconda-fascia_fis01-02-b1.pdf","Verbale 1 - Criteri")</f>
        <v>Verbale 1 - Criteri</v>
      </c>
      <c r="I41" s="1" t="str">
        <f>HYPERLINK("https://www.unipa.it/amministrazione/arearisorseumane/settorereclutamentoeselezioni/.content/2024/PA18c4/11729_8pa18c4_fis01_app-atti.pdf","11729 del 06/11/2024")</f>
        <v>11729 del 06/11/2024</v>
      </c>
      <c r="J41" t="s">
        <v>18</v>
      </c>
      <c r="K41" s="3" t="str">
        <f>HYPERLINK("https://www.unipa.it/amministrazione/arearisorseumane/settorereclutamentoeselezioni/.content/2024/PA18c4/pa18c4_fis-01_lista_tracce_prova-didattica.pdf","Tracce")</f>
        <v>Tracce</v>
      </c>
    </row>
    <row r="42" spans="1:11" x14ac:dyDescent="0.25">
      <c r="A42" t="s">
        <v>284</v>
      </c>
      <c r="B42" s="1" t="str">
        <f>HYPERLINK("https://www.unipa.it/amministrazione/arearisorseumane/settorereclutamentoeselezioni/.content/2024/PO_art18c1/2392_3po_premialita_bando-1.pdf","4683 del 20/05/2024")</f>
        <v>4683 del 20/05/2024</v>
      </c>
      <c r="C42" s="2" t="str">
        <f>HYPERLINK("https://www.unipa.it/amministrazione/arearisorseumane/settorereclutamentoeselezioni/.content/2024/PO_art18c1/2392_3po18c1_allegato1.pdf","Allegato 1")</f>
        <v>Allegato 1</v>
      </c>
      <c r="D42" t="s">
        <v>55</v>
      </c>
      <c r="E42" t="s">
        <v>167</v>
      </c>
      <c r="F42" t="s">
        <v>57</v>
      </c>
      <c r="G42" s="1" t="str">
        <f>HYPERLINK("https://www.unipa.it/amministrazione/arearisorseumane/settorereclutamentoeselezioni/.content/2024/PA18c4/7868_8pa18c4_ius-02_nomina-commissione.pdf","7868 del 02/08/2024")</f>
        <v>7868 del 02/08/2024</v>
      </c>
      <c r="H42" s="2" t="str">
        <f>HYPERLINK("https://www.unipa.it/amministrazione/arearisorseumane/settorereclutamentoeselezioni/.content/2024/PA18c4/ius-02_verbale-1-estratto.pdf","Verbale 1 - Criteri")</f>
        <v>Verbale 1 - Criteri</v>
      </c>
      <c r="I42" s="1" t="str">
        <f>HYPERLINK("https://www.unipa.it/amministrazione/arearisorseumane/settorereclutamentoeselezioni/.content/2024/PA18c4/13350-8pa18c4_ius-02_app-atti.pdf","13350 del 03/12/2024")</f>
        <v>13350 del 03/12/2024</v>
      </c>
      <c r="J42" t="s">
        <v>18</v>
      </c>
      <c r="K42" s="3" t="str">
        <f>HYPERLINK("https://www.unipa.it/amministrazione/arearisorseumane/settorereclutamentoeselezioni/.content/2024/PA18c4/8pac4_ius-02_tracce-prova-didattica.pdf","Tracce")</f>
        <v>Tracce</v>
      </c>
    </row>
    <row r="43" spans="1:11" x14ac:dyDescent="0.25">
      <c r="A43" t="s">
        <v>284</v>
      </c>
      <c r="B43" s="1" t="str">
        <f>HYPERLINK("https://www.unipa.it/amministrazione/arearisorseumane/settorereclutamentoeselezioni/.content/2024/PO_art18c1/2392_3po_premialita_bando-1.pdf","4683 del 20/05/2024")</f>
        <v>4683 del 20/05/2024</v>
      </c>
      <c r="C43" s="2" t="str">
        <f>HYPERLINK("https://www.unipa.it/amministrazione/arearisorseumane/settorereclutamentoeselezioni/.content/2024/PO_art18c1/2392_3po18c1_allegato1.pdf","Allegato 1")</f>
        <v>Allegato 1</v>
      </c>
      <c r="D43" t="s">
        <v>88</v>
      </c>
      <c r="E43" t="s">
        <v>89</v>
      </c>
      <c r="F43" t="s">
        <v>57</v>
      </c>
      <c r="G43" s="1" t="str">
        <f>HYPERLINK("https://www.unipa.it/amministrazione/arearisorseumane/settorereclutamentoeselezioni/.content/2024/PA18c4/7856_8pa18c4_ius-14_nomina-commissione-1.pdf","7856 del 02/08/2024")</f>
        <v>7856 del 02/08/2024</v>
      </c>
      <c r="H43" s="2" t="str">
        <f>HYPERLINK("https://www.unipa.it/amministrazione/arearisorseumane/settorereclutamentoeselezioni/.content/2024/PA18c4/ius-14_verbale1-estratto.pdf","Verbale 1 - Criteri")</f>
        <v>Verbale 1 - Criteri</v>
      </c>
      <c r="I43" s="1" t="str">
        <f>HYPERLINK("https://www.unipa.it/amministrazione/arearisorseumane/settorereclutamentoeselezioni/.content/2024/PA18c4/12476_8pa18c4_ius-14_app-atti.pdf","12476 del 20/11/2024")</f>
        <v>12476 del 20/11/2024</v>
      </c>
      <c r="J43" t="s">
        <v>18</v>
      </c>
      <c r="K43" s="3" t="str">
        <f>HYPERLINK("https://www.unipa.it/amministrazione/arearisorseumane/settorereclutamentoeselezioni/.content/2024/PA18c4/8pac4_ius-14_tracce-prova-didattica.pdf","Tracce")</f>
        <v>Tracce</v>
      </c>
    </row>
    <row r="44" spans="1:11" x14ac:dyDescent="0.25">
      <c r="A44" t="s">
        <v>284</v>
      </c>
      <c r="B44" s="1" t="str">
        <f>HYPERLINK("https://www.unipa.it/amministrazione/arearisorseumane/settorereclutamentoeselezioni/.content/2024/PA18c4/4683_8pa-art18c4_bando.pdf","4683 del 20/05/2024")</f>
        <v>4683 del 20/05/2024</v>
      </c>
      <c r="C44" s="2" t="str">
        <f>HYPERLINK("https://www.unipa.it/amministrazione/arearisorseumane/settorereclutamentoeselezioni/.content/2024/PA18c4/8pa-art.-18-c.-4-allegato1_ver3.pdf","Allegato 1")</f>
        <v>Allegato 1</v>
      </c>
      <c r="D44" t="s">
        <v>288</v>
      </c>
      <c r="E44" t="s">
        <v>289</v>
      </c>
      <c r="F44" t="s">
        <v>41</v>
      </c>
      <c r="G44" s="1" t="str">
        <f>HYPERLINK("https://www.unipa.it/amministrazione/arearisorseumane/settorereclutamentoeselezioni/.content/2024/PA18c4/7030_8pa18c4_icar-09_nomina-commissione.pdf","7030 del 17/07/2024")</f>
        <v>7030 del 17/07/2024</v>
      </c>
      <c r="H44" s="2" t="str">
        <f>HYPERLINK("https://www.unipa.it/amministrazione/arearisorseumane/settorereclutamentoeselezioni/.content/2024/PA18c4/8pa-18-c4_icar09_verbale-1.pdf","Verbale 1 - Criteri")</f>
        <v>Verbale 1 - Criteri</v>
      </c>
      <c r="I44" s="1" t="str">
        <f>HYPERLINK("https://www.unipa.it/amministrazione/arearisorseumane/settorereclutamentoeselezioni/.content/2024/PA18c4/11606_8pa18c4_icar09_app-atti.pdf","11606 del 05/11/2024")</f>
        <v>11606 del 05/11/2024</v>
      </c>
      <c r="J44" t="s">
        <v>18</v>
      </c>
      <c r="K44" s="3" t="str">
        <f>HYPERLINK("https://www.unipa.it/amministrazione/arearisorseumane/settorereclutamentoeselezioni/.content/2024/PA18c4/icar-09_tracce.pdf","Tracce")</f>
        <v>Tracce</v>
      </c>
    </row>
    <row r="45" spans="1:11" x14ac:dyDescent="0.25">
      <c r="A45" t="s">
        <v>284</v>
      </c>
      <c r="B45" s="1" t="str">
        <f>HYPERLINK("https://www.unipa.it/amministrazione/arearisorseumane/settorereclutamentoeselezioni/.content/2024/PA18c4/4683_8pa-art18c4_bando.pdf","4683 del 20/05/2024")</f>
        <v>4683 del 20/05/2024</v>
      </c>
      <c r="C45" s="2" t="str">
        <f>HYPERLINK("https://www.unipa.it/amministrazione/arearisorseumane/settorereclutamentoeselezioni/.content/2024/PA18c4/8pa-art.-18-c.-4-allegato1_ver3.pdf","Allegato 1")</f>
        <v>Allegato 1</v>
      </c>
      <c r="D45" t="s">
        <v>290</v>
      </c>
      <c r="E45" t="s">
        <v>291</v>
      </c>
      <c r="F45" t="s">
        <v>41</v>
      </c>
      <c r="G45" s="1" t="str">
        <f>HYPERLINK("https://www.unipa.it/amministrazione/arearisorseumane/settorereclutamentoeselezioni/.content/2024/PA18c4/7031_8pa18c4_mat-08_nomina-commissione.pdf","7031 del 17/07/2024")</f>
        <v>7031 del 17/07/2024</v>
      </c>
      <c r="H45" s="2" t="str">
        <f>HYPERLINK("https://www.unipa.it/amministrazione/arearisorseumane/settorereclutamentoeselezioni/.content/2024/PA18c4/8pa_art18c4_mat-08_verbale-1_abstract.pdf","Verbale 1 - Criteri")</f>
        <v>Verbale 1 - Criteri</v>
      </c>
      <c r="I45" s="1" t="str">
        <f>HYPERLINK("https://www.unipa.it/amministrazione/arearisorseumane/settorereclutamentoeselezioni/.content/2024/PA18c4/9933_8pa-18c4_mat08_app-atti.pdf","9933 del 02/10/2024")</f>
        <v>9933 del 02/10/2024</v>
      </c>
      <c r="J45" t="s">
        <v>18</v>
      </c>
      <c r="K45" s="3" t="str">
        <f>HYPERLINK("https://www.unipa.it/amministrazione/arearisorseumane/settorereclutamentoeselezioni/.content/2024/PA18c4/mat-08-tracce.pdf","Tracce")</f>
        <v>Tracce</v>
      </c>
    </row>
    <row r="46" spans="1:11" x14ac:dyDescent="0.25">
      <c r="A46" t="s">
        <v>284</v>
      </c>
      <c r="B46" s="1" t="str">
        <f>HYPERLINK("https://www.unipa.it/amministrazione/arearisorseumane/settorereclutamentoeselezioni/.content/2024/PA18c4/4683_8pa-art18c4_bando.pdf","4683 del 20/05/2024")</f>
        <v>4683 del 20/05/2024</v>
      </c>
      <c r="C46" s="2" t="str">
        <f>HYPERLINK("https://www.unipa.it/amministrazione/arearisorseumane/settorereclutamentoeselezioni/.content/2024/PA18c4/8pa-art.-18-c.-4-allegato1_ver3.pdf","Allegato 1")</f>
        <v>Allegato 1</v>
      </c>
      <c r="D46" t="s">
        <v>292</v>
      </c>
      <c r="E46" t="s">
        <v>293</v>
      </c>
      <c r="F46" t="s">
        <v>50</v>
      </c>
      <c r="G46" s="1" t="str">
        <f>HYPERLINK("https://www.unipa.it/amministrazione/arearisorseumane/settorereclutamentoeselezioni/.content/2024/PA18c4/6745_8pa18c4_l-fil-let-15_nomina-commissione.pdf","6745 del 09/07/2024")</f>
        <v>6745 del 09/07/2024</v>
      </c>
      <c r="H46" s="2" t="str">
        <f>HYPERLINK("https://www.unipa.it/amministrazione/arearisorseumane/settorereclutamentoeselezioni/.content/2024/PA18c4/verbale-n.-1_seconda-fascia-filologia-e-linguistica-germanica-12-09-24-signed-1-1.pdf","Verbale 1 - Criteri")</f>
        <v>Verbale 1 - Criteri</v>
      </c>
      <c r="I46" s="1" t="str">
        <f>HYPERLINK("https://www.unipa.it/amministrazione/arearisorseumane/settorereclutamentoeselezioni/.content/2024/PA18c4/11107_-8pa18c4_l-fil-let15_app-atti.pdf","11107 del 24/10/2024")</f>
        <v>11107 del 24/10/2024</v>
      </c>
      <c r="J46" t="s">
        <v>18</v>
      </c>
      <c r="K46" s="3" t="str">
        <f>HYPERLINK("https://www.unipa.it/amministrazione/arearisorseumane/settorereclutamentoeselezioni/.content/2024/PA18c4/l-fil-let-15_tracce.pdf","Tracce")</f>
        <v>Tracce</v>
      </c>
    </row>
    <row r="47" spans="1:11" x14ac:dyDescent="0.25">
      <c r="A47" t="s">
        <v>294</v>
      </c>
      <c r="B47" s="1" t="str">
        <f>HYPERLINK("https://www.unipa.it/amministrazione/arearisorseumane/settorereclutamentoeselezioni/.content/2024/PA18c4/4683_8pa-art18c4_bando.pdf","4687 del 20/05/2024")</f>
        <v>4687 del 20/05/2024</v>
      </c>
      <c r="C47" s="2" t="str">
        <f>HYPERLINK("https://www.unipa.it/amministrazione/arearisorseumane/settorereclutamentoeselezioni/.content/2024/PA18c4/8pa-art.-18-c.-4-allegato1_ver3.pdf","Allegato 1")</f>
        <v>Allegato 1</v>
      </c>
      <c r="D47" t="s">
        <v>100</v>
      </c>
      <c r="E47" t="s">
        <v>295</v>
      </c>
      <c r="F47" t="s">
        <v>22</v>
      </c>
      <c r="G47" s="1" t="str">
        <f>HYPERLINK("https://www.unipa.it/amministrazione/arearisorseumane/settorereclutamentoeselezioni/.content/2024/PO18c4/8022_2po_art-18c4-mat-05_nomina-commissione.pdf","8022 del 07/08/2024")</f>
        <v>8022 del 07/08/2024</v>
      </c>
      <c r="H47" s="2" t="str">
        <f>HYPERLINK("https://www.unipa.it/amministrazione/arearisorseumane/settorereclutamentoeselezioni/.content/2024/PO18c4/mat-05_prima-fascia-firmato.pdf","Verbale 1 - Criteri")</f>
        <v>Verbale 1 - Criteri</v>
      </c>
      <c r="I47" s="1" t="str">
        <f>HYPERLINK("https://www.unipa.it/amministrazione/arearisorseumane/settorereclutamentoeselezioni/.content/2024/PO18c4/12083_2po-18c4_mat05_approvazione-atti.pdf","12083 del 12/11/2024")</f>
        <v>12083 del 12/11/2024</v>
      </c>
      <c r="J47" t="s">
        <v>296</v>
      </c>
      <c r="K47" t="s">
        <v>16</v>
      </c>
    </row>
    <row r="48" spans="1:11" x14ac:dyDescent="0.25">
      <c r="A48" t="s">
        <v>294</v>
      </c>
      <c r="B48" s="1" t="str">
        <f>HYPERLINK("https://www.unipa.it/amministrazione/arearisorseumane/settorereclutamentoeselezioni/.content/2024/PA18c4/4683_8pa-art18c4_bando.pdf","4687 del 20/05/2024")</f>
        <v>4687 del 20/05/2024</v>
      </c>
      <c r="C48" s="2" t="str">
        <f>HYPERLINK("https://www.unipa.it/amministrazione/arearisorseumane/settorereclutamentoeselezioni/.content/2024/PA18c4/8pa-art.-18-c.-4-allegato1_ver3.pdf","Allegato 1")</f>
        <v>Allegato 1</v>
      </c>
      <c r="D48" t="s">
        <v>297</v>
      </c>
      <c r="E48" t="s">
        <v>298</v>
      </c>
      <c r="F48" t="s">
        <v>77</v>
      </c>
      <c r="G48" s="1" t="str">
        <f>HYPERLINK("https://www.unipa.it/amministrazione/arearisorseumane/settorereclutamentoeselezioni/.content/2024/PO18c4/9611_2po_art-18c4-sps08_nomina-commissione.pdf","9611 del 26/09/2024")</f>
        <v>9611 del 26/09/2024</v>
      </c>
      <c r="H48" s="2" t="str">
        <f>HYPERLINK("https://www.unipa.it/amministrazione/arearisorseumane/settorereclutamentoeselezioni/.content/2024/PO18c4/sps-08_verbale-n.-1_estratto.pdf","Verbale 1 - Criteri")</f>
        <v>Verbale 1 - Criteri</v>
      </c>
      <c r="I48" s="1" t="str">
        <f>HYPERLINK("https://www.unipa.it/amministrazione/arearisorseumane/settorereclutamentoeselezioni/.content/2024/PO18c4/12975_-2po-18c4_sps08_approvazione-atti.pdf","12975 del 27/11/2024")</f>
        <v>12975 del 27/11/2024</v>
      </c>
      <c r="J48" t="s">
        <v>296</v>
      </c>
      <c r="K48" t="s">
        <v>16</v>
      </c>
    </row>
    <row r="49" spans="1:11" x14ac:dyDescent="0.25">
      <c r="A49" t="s">
        <v>51</v>
      </c>
      <c r="B49" s="1" t="str">
        <f>HYPERLINK("https://www.unipa.it/amministrazione/arearisorseumane/settorereclutamentoeselezioni/.content/2024/PA18c4/4683_8pa-art18c4_bando.pdf","5334 del 04/06/2024")</f>
        <v>5334 del 04/06/2024</v>
      </c>
      <c r="C49" s="2" t="str">
        <f>HYPERLINK("https://www.unipa.it/amministrazione/arearisorseumane/settorereclutamentoeselezioni/.content/2024/PA18c4/8pa-art.-18-c.-4-allegato1_ver3.pdf","Allegato 1")</f>
        <v>Allegato 1</v>
      </c>
      <c r="D49" t="s">
        <v>52</v>
      </c>
      <c r="E49" t="s">
        <v>53</v>
      </c>
      <c r="F49" t="s">
        <v>14</v>
      </c>
      <c r="G49" s="1" t="str">
        <f>HYPERLINK("https://www.unipa.it/amministrazione/arearisorseumane/settorereclutamentoeselezioni/.content/2024/PO_art24c6/7036_2po_nomina-commissione_sps-01.pdf","7036 del 17/07/2024")</f>
        <v>7036 del 17/07/2024</v>
      </c>
      <c r="H49" s="2" t="str">
        <f>HYPERLINK("https://www.unipa.it/amministrazione/arearisorseumane/settorereclutamentoeselezioni/.content/2024/PO_art24c6/verbale1_po_24_1.6-signed.pdf","Verbale 1 - Criteri")</f>
        <v>Verbale 1 - Criteri</v>
      </c>
      <c r="I49" s="1" t="str">
        <f>HYPERLINK("https://www.unipa.it/amministrazione/arearisorseumane/settorereclutamentoeselezioni/.content/2024/PO_art24c6/9986_-2po-24-c6_sps01_app-atti.pdf","9986 del  
03/10/2024")</f>
        <v>9986 del  
03/10/2024</v>
      </c>
      <c r="J49" t="s">
        <v>54</v>
      </c>
      <c r="K49" t="s">
        <v>16</v>
      </c>
    </row>
    <row r="50" spans="1:11" x14ac:dyDescent="0.25">
      <c r="A50" t="s">
        <v>51</v>
      </c>
      <c r="B50" s="1" t="str">
        <f>HYPERLINK("https://www.unipa.it/amministrazione/arearisorseumane/settorereclutamentoeselezioni/.content/2024/PA18c4/4683_8pa-art18c4_bando.pdf","5334 del 04/06/2024")</f>
        <v>5334 del 04/06/2024</v>
      </c>
      <c r="C50" s="2" t="str">
        <f>HYPERLINK("https://www.unipa.it/amministrazione/arearisorseumane/settorereclutamentoeselezioni/.content/2024/PA18c4/8pa-art.-18-c.-4-allegato1_ver3.pdf","Allegato 1")</f>
        <v>Allegato 1</v>
      </c>
      <c r="D50" t="s">
        <v>55</v>
      </c>
      <c r="E50" t="s">
        <v>56</v>
      </c>
      <c r="F50" t="s">
        <v>57</v>
      </c>
      <c r="G50" s="1" t="str">
        <f>HYPERLINK("https://www.unipa.it/amministrazione/arearisorseumane/settorereclutamentoeselezioni/.content/2024/PO_art24c6/7834_po-24c6-ius-21_nomina-commissione-1.pdf","7834 del 02/08/2024")</f>
        <v>7834 del 02/08/2024</v>
      </c>
      <c r="H50" s="2" t="str">
        <f>HYPERLINK("https://www.unipa.it/amministrazione/arearisorseumane/settorereclutamentoeselezioni/.content/2024/PO_art24c6/verbale-1---4.9-signed.pdf","Verbale 1 - Criteri")</f>
        <v>Verbale 1 - Criteri</v>
      </c>
      <c r="I50" s="1" t="str">
        <f>HYPERLINK("https://www.unipa.it/amministrazione/arearisorseumane/settorereclutamentoeselezioni/.content/2024/PO_art24c6/9604_2po-24-c6_ius21_app-atti.pdf","9604 del 26/09/2024")</f>
        <v>9604 del 26/09/2024</v>
      </c>
      <c r="J50" t="s">
        <v>54</v>
      </c>
      <c r="K50" t="s">
        <v>16</v>
      </c>
    </row>
    <row r="51" spans="1:11" x14ac:dyDescent="0.25">
      <c r="A51" t="s">
        <v>58</v>
      </c>
      <c r="B51" s="1" t="str">
        <f>HYPERLINK("https://www.unipa.it/amministrazione/arearisorseumane/settorereclutamentoeselezioni/.content/2024/PA18c4/4683_8pa-art18c4_bando.pdf","5335 del 04/06/2024")</f>
        <v>5335 del 04/06/2024</v>
      </c>
      <c r="C51" s="2" t="str">
        <f>HYPERLINK("https://www.unipa.it/amministrazione/arearisorseumane/settorereclutamentoeselezioni/.content/2024/PA18c4/8pa-art.-18-c.-4-allegato1_ver3.pdf","Allegato 1")</f>
        <v>Allegato 1</v>
      </c>
      <c r="D51" t="s">
        <v>59</v>
      </c>
      <c r="E51" t="s">
        <v>60</v>
      </c>
      <c r="F51" t="s">
        <v>61</v>
      </c>
      <c r="G51" s="1" t="str">
        <f>HYPERLINK("https://www.unipa.it/amministrazione/arearisorseumane/settorereclutamentoeselezioni/.content/2024/PA_art24c6/9239_11pa-24-c6_bio13_nomina-commissione.pdf","9239 del 18/09/2024")</f>
        <v>9239 del 18/09/2024</v>
      </c>
      <c r="H51" s="2" t="str">
        <f>HYPERLINK("https://www.unipa.it/amministrazione/arearisorseumane/settorereclutamentoeselezioni/.content/2024/PA_art24c6/11pa-26-c6_bio-13_verbale-1-completo.pdf","Verbale 1 - Criteri")</f>
        <v>Verbale 1 - Criteri</v>
      </c>
      <c r="I51" s="1" t="str">
        <f>HYPERLINK("https://www.unipa.it/amministrazione/arearisorseumane/settorereclutamentoeselezioni/.content/2024/PA_art24c6/10573-11-pa-24c6_bio13_approvazione-atti.pdf","10573 del 15/10/2024")</f>
        <v>10573 del 15/10/2024</v>
      </c>
      <c r="J51" t="s">
        <v>62</v>
      </c>
      <c r="K51" s="3" t="str">
        <f>HYPERLINK("https://www.unipa.it/amministrazione/arearisorseumane/settorereclutamentoeselezioni/.content/2024/PA_art24c6/bio-13_tracce.pdf","Tracce")</f>
        <v>Tracce</v>
      </c>
    </row>
    <row r="52" spans="1:11" x14ac:dyDescent="0.25">
      <c r="A52" t="s">
        <v>58</v>
      </c>
      <c r="B52" s="1" t="str">
        <f>HYPERLINK("https://www.unipa.it/amministrazione/arearisorseumane/settorereclutamentoeselezioni/.content/2024/PO18c4/4687_2po-art18c4_bando.pdf","5335 del 04/06/2024")</f>
        <v>5335 del 04/06/2024</v>
      </c>
      <c r="C52" s="2" t="str">
        <f>HYPERLINK("https://www.unipa.it/amministrazione/arearisorseumane/settorereclutamentoeselezioni/.content/2024/PO18c4/2po18c4_allegato1.pdf","Allegato 1")</f>
        <v>Allegato 1</v>
      </c>
      <c r="D52" t="s">
        <v>63</v>
      </c>
      <c r="E52" t="s">
        <v>64</v>
      </c>
      <c r="F52" t="s">
        <v>65</v>
      </c>
      <c r="G52" s="1" t="str">
        <f>HYPERLINK("https://www.unipa.it/amministrazione/arearisorseumane/settorereclutamentoeselezioni/.content/2024/PA_art24c6/7873_11pa-24-c6_icar12_nomina-commissione.pdf","7873 del 02/08/2024")</f>
        <v>7873 del 02/08/2024</v>
      </c>
      <c r="H52" s="2" t="str">
        <f>HYPERLINK("https://www.unipa.it/amministrazione/arearisorseumane/settorereclutamentoeselezioni/.content/2024/PA_art24c6/unipa_pa_24.6_icar_12_verbale1_criteri_06_09_2024_signed_2_fto.pdf","Verbale 1 - Criteri")</f>
        <v>Verbale 1 - Criteri</v>
      </c>
      <c r="I52" s="1" t="str">
        <f>HYPERLINK("https://www.unipa.it/amministrazione/arearisorseumane/settorereclutamentoeselezioni/.content/2024/PA_art24c6/10349_11-pa-24c6_icar12_approvazione-atti.pdf","10349 del 10/10/2024")</f>
        <v>10349 del 10/10/2024</v>
      </c>
      <c r="J52" t="s">
        <v>62</v>
      </c>
      <c r="K52" s="3" t="str">
        <f>HYPERLINK("https://www.unipa.it/amministrazione/arearisorseumane/settorereclutamentoeselezioni/.content/2024/PA_art24c6/icar-12_tracce-prova-didattica.pdf","Tracce")</f>
        <v>Tracce</v>
      </c>
    </row>
    <row r="53" spans="1:11" x14ac:dyDescent="0.25">
      <c r="A53" t="s">
        <v>58</v>
      </c>
      <c r="B53" s="1" t="str">
        <f>HYPERLINK("https://www.unipa.it/amministrazione/arearisorseumane/settorereclutamentoeselezioni/.content/2024/PO18c4/4687_2po-art18c4_bando.pdf","5335 del 04/06/2024")</f>
        <v>5335 del 04/06/2024</v>
      </c>
      <c r="C53" s="2" t="str">
        <f>HYPERLINK("https://www.unipa.it/amministrazione/arearisorseumane/settorereclutamentoeselezioni/.content/2024/PO18c4/2po18c4_allegato1.pdf","Allegato 1")</f>
        <v>Allegato 1</v>
      </c>
      <c r="D53" t="s">
        <v>66</v>
      </c>
      <c r="E53" t="s">
        <v>67</v>
      </c>
      <c r="F53" t="s">
        <v>41</v>
      </c>
      <c r="G53" s="1" t="str">
        <f>HYPERLINK("https://www.unipa.it/amministrazione/arearisorseumane/settorereclutamentoeselezioni/.content/2024/PA_art24c6/9073_ing-inf-05_nomina-commissione.pdf","9073 del 16/09/2024")</f>
        <v>9073 del 16/09/2024</v>
      </c>
      <c r="H53" s="2" t="str">
        <f>HYPERLINK("https://www.unipa.it/amministrazione/arearisorseumane/settorereclutamentoeselezioni/.content/2024/PA_art24c6/11pa-24-c6_ing-inf05_verbale1.pdf","Verbale 1 - Criteri")</f>
        <v>Verbale 1 - Criteri</v>
      </c>
      <c r="I53" s="1" t="str">
        <f>HYPERLINK("https://www.unipa.it/amministrazione/arearisorseumane/settorereclutamentoeselezioni/.content/2024/PA_art24c6/12541_-11-pa-24c6_ing.inf.05approvazione-atti-1.pdf","12541 del 21/11/2024")</f>
        <v>12541 del 21/11/2024</v>
      </c>
      <c r="J53" t="s">
        <v>62</v>
      </c>
      <c r="K53" s="3" t="str">
        <f>HYPERLINK("https://www.unipa.it/amministrazione/arearisorseumane/settorereclutamentoeselezioni/.content/2024/PA_art24c6/ing-inf-05_traccia.pdf","Tracce")</f>
        <v>Tracce</v>
      </c>
    </row>
    <row r="54" spans="1:11" x14ac:dyDescent="0.25">
      <c r="A54" t="s">
        <v>58</v>
      </c>
      <c r="B54" s="1" t="str">
        <f>HYPERLINK("https://www.unipa.it/amministrazione/arearisorseumane/settorereclutamentoeselezioni/.content/2024/PO_art24c6/5334_2po-24c6_bando.pdf","5335 del 04/06/2024")</f>
        <v>5335 del 04/06/2024</v>
      </c>
      <c r="C54" s="2" t="str">
        <f>HYPERLINK("https://www.unipa.it/amministrazione/arearisorseumane/settorereclutamentoeselezioni/.content/2024/PO_art24c6/5334_allegato-1-po24c6-ver2.pdf","Allegato 1")</f>
        <v>Allegato 1</v>
      </c>
      <c r="D54" t="s">
        <v>68</v>
      </c>
      <c r="E54" t="s">
        <v>69</v>
      </c>
      <c r="F54" t="s">
        <v>70</v>
      </c>
      <c r="G54" s="1" t="str">
        <f>HYPERLINK("https://www.unipa.it/amministrazione/arearisorseumane/settorereclutamentoeselezioni/.content/2024/PA_art24c6/8981_med-13_nomina-commissione.pdf","8981 del 12/09/2024")</f>
        <v>8981 del 12/09/2024</v>
      </c>
      <c r="H54" s="2" t="str">
        <f>HYPERLINK("https://www.unipa.it/amministrazione/arearisorseumane/settorereclutamentoeselezioni/.content/2024/PA_art24c6/pa24c6_med-13_verbale-1_abstract.pdf","Verbale 1 - Criteri")</f>
        <v>Verbale 1 - Criteri</v>
      </c>
      <c r="I54" s="1" t="str">
        <f>HYPERLINK("https://www.unipa.it/amministrazione/arearisorseumane/settorereclutamentoeselezioni/.content/2024/PA_art24c6/14259_11-pa-24c6_med13_approvazione-atti-1.pdf","14259 del 19/12/2024")</f>
        <v>14259 del 19/12/2024</v>
      </c>
      <c r="J54" t="s">
        <v>62</v>
      </c>
      <c r="K54" s="3" t="str">
        <f>HYPERLINK("https://www.unipa.it/amministrazione/arearisorseumane/settorereclutamentoeselezioni/.content/2024/PA_art24c6/11pa24-c6_med-13_tracce.pdf","Tracce")</f>
        <v>Tracce</v>
      </c>
    </row>
    <row r="55" spans="1:11" x14ac:dyDescent="0.25">
      <c r="A55" t="s">
        <v>58</v>
      </c>
      <c r="B55" s="1" t="str">
        <f>HYPERLINK("https://www.unipa.it/amministrazione/arearisorseumane/settorereclutamentoeselezioni/.content/2024/PO_art24c6/5334_2po-24c6_bando.pdf","5335 del 04/06/2024")</f>
        <v>5335 del 04/06/2024</v>
      </c>
      <c r="C55" s="2" t="str">
        <f>HYPERLINK("https://www.unipa.it/amministrazione/arearisorseumane/settorereclutamentoeselezioni/.content/2024/PO_art24c6/5334_allegato-1-po24c6-ver2.pdf","Allegato 1")</f>
        <v>Allegato 1</v>
      </c>
      <c r="D55" t="s">
        <v>71</v>
      </c>
      <c r="E55" t="s">
        <v>72</v>
      </c>
      <c r="F55" t="s">
        <v>70</v>
      </c>
      <c r="G55" s="1" t="str">
        <f>HYPERLINK("https://www.unipa.it/amministrazione/arearisorseumane/settorereclutamentoeselezioni/.content/2024/PA_art24c6/8980_med-39_nomina-commissione.pdf","8980 del 12/09/2024")</f>
        <v>8980 del 12/09/2024</v>
      </c>
      <c r="H55" s="2" t="str">
        <f>HYPERLINK("https://www.unipa.it/amministrazione/arearisorseumane/settorereclutamentoeselezioni/.content/2024/PA_art24c6/11pa24-c6_med-39_verbale-1_abstract.pdf","Verbale 1 - Criteri")</f>
        <v>Verbale 1 - Criteri</v>
      </c>
      <c r="I55" s="1" t="str">
        <f>HYPERLINK("https://www.unipa.it/amministrazione/arearisorseumane/settorereclutamentoeselezioni/.content/2024/PA_art24c6/14423_11pa24c6_med39_approvazione-atti.pdf","14423 del 23/12/2024")</f>
        <v>14423 del 23/12/2024</v>
      </c>
      <c r="J55" t="s">
        <v>62</v>
      </c>
      <c r="K55" s="3" t="str">
        <f>HYPERLINK("https://www.unipa.it/amministrazione/arearisorseumane/settorereclutamentoeselezioni/.content/2024/PA_art24c6/pa-24-c6_med_39_traccia.pdf","Tracce")</f>
        <v>Tracce</v>
      </c>
    </row>
    <row r="56" spans="1:11" x14ac:dyDescent="0.25">
      <c r="A56" t="s">
        <v>58</v>
      </c>
      <c r="B56" s="1" t="str">
        <f>HYPERLINK("https://www.unipa.it/amministrazione/arearisorseumane/settorereclutamentoeselezioni/.content/2024/PA_art24c6/5335_11pa-24c6_bando.pdf","5335 del 04/06/2024")</f>
        <v>5335 del 04/06/2024</v>
      </c>
      <c r="C56" s="2" t="str">
        <f>HYPERLINK("https://www.unipa.it/amministrazione/arearisorseumane/settorereclutamentoeselezioni/.content/2024/PA_art24c6/5335_11pa-24c6_allegato-1.pdf","Allegato 1")</f>
        <v>Allegato 1</v>
      </c>
      <c r="D56" t="s">
        <v>73</v>
      </c>
      <c r="E56" t="s">
        <v>74</v>
      </c>
      <c r="F56" t="s">
        <v>26</v>
      </c>
      <c r="G56" s="1" t="str">
        <f>HYPERLINK("https://www.unipa.it/amministrazione/arearisorseumane/settorereclutamentoeselezioni/.content/2024/PA_art24c6/9625_11pa-24-c6_secs-s06_nomina-commissione.pdf","9625 del 26/09/2024")</f>
        <v>9625 del 26/09/2024</v>
      </c>
      <c r="H56" s="2" t="str">
        <f>HYPERLINK("https://www.unipa.it/amministrazione/arearisorseumane/settorereclutamentoeselezioni/.content/2024/PA_art24c6/11pa_24.6_secs-s-06_verbale-1.pdf","Verbale 1 - Criteri")</f>
        <v>Verbale 1 - Criteri</v>
      </c>
      <c r="I56" s="1" t="str">
        <f>HYPERLINK("https://www.unipa.it/amministrazione/arearisorseumane/settorereclutamentoeselezioni/.content/2024/PA_art24c6/13865_11pa-24c6_secs-s06_approvazione-atti-1.pdf","13865 del 11/12/2024")</f>
        <v>13865 del 11/12/2024</v>
      </c>
      <c r="J56" t="s">
        <v>62</v>
      </c>
      <c r="K56" s="3" t="str">
        <f>HYPERLINK("https://www.unipa.it/amministrazione/arearisorseumane/settorereclutamentoeselezioni/.content/2024/PA_art24c6/11pa-24-c-6_secs-s06_tracce.pdf","Tracce")</f>
        <v>Tracce</v>
      </c>
    </row>
    <row r="57" spans="1:11" x14ac:dyDescent="0.25">
      <c r="A57" t="s">
        <v>58</v>
      </c>
      <c r="B57" s="1" t="str">
        <f>HYPERLINK("https://www.unipa.it/amministrazione/arearisorseumane/settorereclutamentoeselezioni/.content/2024/PA_art24c6/5335_11pa-24c6_bando.pdf","5335 del 04/06/2024")</f>
        <v>5335 del 04/06/2024</v>
      </c>
      <c r="C57" s="2" t="str">
        <f>HYPERLINK("https://www.unipa.it/amministrazione/arearisorseumane/settorereclutamentoeselezioni/.content/2024/PA_art24c6/5335_11pa-24c6_allegato-1.pdf","Allegato 1")</f>
        <v>Allegato 1</v>
      </c>
      <c r="D57" t="s">
        <v>75</v>
      </c>
      <c r="E57" t="s">
        <v>76</v>
      </c>
      <c r="F57" t="s">
        <v>77</v>
      </c>
      <c r="G57" s="1" t="str">
        <f>HYPERLINK("https://www.unipa.it/amministrazione/arearisorseumane/settorereclutamentoeselezioni/.content/2024/PA_art24c6/9626_11pa-24-c6_m-psi-07_nomina-commissione.pdf","9626 del 26/09/2024")</f>
        <v>9626 del 26/09/2024</v>
      </c>
      <c r="H57" s="2" t="str">
        <f>HYPERLINK("https://www.unipa.it/amministrazione/arearisorseumane/settorereclutamentoeselezioni/.content/2024/PA_art24c6/11pa-24-c6_-m-psi07_verbale-1-completo.pdf","Verbale 1 - Criteri")</f>
        <v>Verbale 1 - Criteri</v>
      </c>
      <c r="I57" s="1" t="str">
        <f>HYPERLINK("https://www.unipa.it/amministrazione/arearisorseumane/settorereclutamentoeselezioni/.content/2024/PA_art24c6/13819_-11-pa-24c6_m_psi07_approvazione-atti.pdf","13819 del 11/12/2024")</f>
        <v>13819 del 11/12/2024</v>
      </c>
      <c r="J57" t="s">
        <v>62</v>
      </c>
      <c r="K57" s="3" t="str">
        <f>HYPERLINK("https://www.unipa.it/amministrazione/arearisorseumane/settorereclutamentoeselezioni/.content/2024/PA_art24c6/11pa-24-c6_m-psi-07_tracce.pdf","Tracce")</f>
        <v>Tracce</v>
      </c>
    </row>
    <row r="58" spans="1:11" x14ac:dyDescent="0.25">
      <c r="A58" t="s">
        <v>58</v>
      </c>
      <c r="B58" s="1" t="str">
        <f>HYPERLINK("https://www.unipa.it/amministrazione/arearisorseumane/settorereclutamentoeselezioni/.content/2024/PA_art24c6/5335_11pa-24c6_bando.pdf","5335 del 04/06/2024")</f>
        <v>5335 del 04/06/2024</v>
      </c>
      <c r="C58" s="2" t="str">
        <f>HYPERLINK("https://www.unipa.it/amministrazione/arearisorseumane/settorereclutamentoeselezioni/.content/2024/PA_art24c6/5335_11pa-24c6_allegato-1.pdf","Allegato 1")</f>
        <v>Allegato 1</v>
      </c>
      <c r="D58" t="s">
        <v>78</v>
      </c>
      <c r="E58" t="s">
        <v>79</v>
      </c>
      <c r="F58" t="s">
        <v>80</v>
      </c>
      <c r="G58" s="1" t="str">
        <f>HYPERLINK("https://www.unipa.it/amministrazione/arearisorseumane/settorereclutamentoeselezioni/.content/2024/PA_art24c6/7485_11pa-24-c6_bio08_nomina-commissione.pdf","7485 del 29/07/2024")</f>
        <v>7485 del 29/07/2024</v>
      </c>
      <c r="H58" s="2" t="str">
        <f>HYPERLINK("https://www.unipa.it/amministrazione/arearisorseumane/settorereclutamentoeselezioni/.content/2024/PA_art24c6/11pa-18-c4_-bio08_verbale1-completo.pdf","Verbale 1 - Criteri")</f>
        <v>Verbale 1 - Criteri</v>
      </c>
      <c r="I58" s="1" t="str">
        <f>HYPERLINK("https://www.unipa.it/amministrazione/arearisorseumane/settorereclutamentoeselezioni/.content/2024/PA_art24c6/10278_11pa-24c6_bio08_approvazione-atti.pdf","10278 del 09/10/2024")</f>
        <v>10278 del 09/10/2024</v>
      </c>
      <c r="J58" t="s">
        <v>62</v>
      </c>
      <c r="K58" s="3" t="str">
        <f>HYPERLINK("https://www.unipa.it/amministrazione/arearisorseumane/settorereclutamentoeselezioni/.content/2024/PA_art24c6/bio-08_tracce.pdf","Tracce")</f>
        <v>Tracce</v>
      </c>
    </row>
    <row r="59" spans="1:11" x14ac:dyDescent="0.25">
      <c r="A59" t="s">
        <v>58</v>
      </c>
      <c r="B59" s="1" t="str">
        <f>HYPERLINK("https://www.unipa.it/amministrazione/arearisorseumane/settorereclutamentoeselezioni/.content/2024/PA_art24c6/5335_11pa-24c6_bando.pdf","5335 del 04/06/2024")</f>
        <v>5335 del 04/06/2024</v>
      </c>
      <c r="C59" s="2" t="str">
        <f>HYPERLINK("https://www.unipa.it/amministrazione/arearisorseumane/settorereclutamentoeselezioni/.content/2024/PA_art24c6/5335_11pa-24c6_allegato-1.pdf","Allegato 1")</f>
        <v>Allegato 1</v>
      </c>
      <c r="D59" t="s">
        <v>81</v>
      </c>
      <c r="E59" t="s">
        <v>82</v>
      </c>
      <c r="F59" t="s">
        <v>80</v>
      </c>
      <c r="G59" s="1" t="str">
        <f>HYPERLINK("https://www.unipa.it/amministrazione/arearisorseumane/settorereclutamentoeselezioni/.content/2024/PA_art24c6/7510_11pa-24-c6_bio11_nomina-commissione.pdf","7510 del 29/07/2024")</f>
        <v>7510 del 29/07/2024</v>
      </c>
      <c r="H59" s="2" t="str">
        <f>HYPERLINK("https://www.unipa.it/amministrazione/arearisorseumane/settorereclutamentoeselezioni/.content/2024/PA_art24c6/verbale1-firmato.pdf","Verbale 1 - Criteri")</f>
        <v>Verbale 1 - Criteri</v>
      </c>
      <c r="I59" s="1" t="str">
        <f>HYPERLINK("https://www.unipa.it/amministrazione/arearisorseumane/settorereclutamentoeselezioni/.content/2024/PA_art24c6/10323_11pa-24c6_bio11_approvazione-atti.pdf","10323 del 09/10/2024")</f>
        <v>10323 del 09/10/2024</v>
      </c>
      <c r="J59" t="s">
        <v>62</v>
      </c>
      <c r="K59" s="3" t="str">
        <f>HYPERLINK("https://www.unipa.it/amministrazione/arearisorseumane/settorereclutamentoeselezioni/.content/2024/PA_art24c6/bio-11_tracce.pdf","Tracce")</f>
        <v>Tracce</v>
      </c>
    </row>
    <row r="60" spans="1:11" x14ac:dyDescent="0.25">
      <c r="A60" t="s">
        <v>58</v>
      </c>
      <c r="B60" s="1" t="str">
        <f>HYPERLINK("https://www.unipa.it/amministrazione/arearisorseumane/settorereclutamentoeselezioni/.content/2024/PA_art24c6/5335_11pa-24c6_bando.pdf","5335 del 04/06/2024")</f>
        <v>5335 del 04/06/2024</v>
      </c>
      <c r="C60" s="2" t="str">
        <f>HYPERLINK("https://www.unipa.it/amministrazione/arearisorseumane/settorereclutamentoeselezioni/.content/2024/PA_art24c6/5335_11pa-24c6_allegato-1.pdf","Allegato 1")</f>
        <v>Allegato 1</v>
      </c>
      <c r="D60" t="s">
        <v>83</v>
      </c>
      <c r="E60" t="s">
        <v>84</v>
      </c>
      <c r="F60" t="s">
        <v>80</v>
      </c>
      <c r="G60" s="1" t="str">
        <f>HYPERLINK("https://www.unipa.it/amministrazione/arearisorseumane/settorereclutamentoeselezioni/.content/2024/PA_art24c6/7501_11pa-24-c6_bio14_nomina-commissione.pdf","7501 del 29/07/2024")</f>
        <v>7501 del 29/07/2024</v>
      </c>
      <c r="H60" s="2" t="str">
        <f>HYPERLINK("https://www.unipa.it/amministrazione/arearisorseumane/settorereclutamentoeselezioni/.content/2024/PA_art24c6/11pa-24-c6_-bio14_verbale1_completo.pdf","Verbale 1 - Criteri")</f>
        <v>Verbale 1 - Criteri</v>
      </c>
      <c r="I60" s="1" t="str">
        <f>HYPERLINK("https://www.unipa.it/amministrazione/arearisorseumane/settorereclutamentoeselezioni/.content/2024/PA_art24c6/10456_11pa24c6_bio14_approvazione-atti.pdf","10456 del 14/10/2024")</f>
        <v>10456 del 14/10/2024</v>
      </c>
      <c r="J60" t="s">
        <v>62</v>
      </c>
      <c r="K60" s="3" t="str">
        <f>HYPERLINK("https://www.unipa.it/amministrazione/arearisorseumane/settorereclutamentoeselezioni/.content/2024/PA_art24c6/bio-14_tracce.pdf","Tracce")</f>
        <v>Tracce</v>
      </c>
    </row>
    <row r="61" spans="1:11" x14ac:dyDescent="0.25">
      <c r="A61" t="s">
        <v>58</v>
      </c>
      <c r="B61" s="1" t="str">
        <f>HYPERLINK("https://www.unipa.it/amministrazione/arearisorseumane/settorereclutamentoeselezioni/.content/2024/PA_art24c6/5335_11pa-24c6_bando.pdf","5335 del 04/06/2024")</f>
        <v>5335 del 04/06/2024</v>
      </c>
      <c r="C61" s="2" t="str">
        <f>HYPERLINK("https://www.unipa.it/amministrazione/arearisorseumane/settorereclutamentoeselezioni/.content/2024/PA_art24c6/5335_11pa-24c6_allegato-1.pdf","Allegato 1")</f>
        <v>Allegato 1</v>
      </c>
      <c r="D61" t="s">
        <v>85</v>
      </c>
      <c r="E61" t="s">
        <v>86</v>
      </c>
      <c r="F61" t="s">
        <v>50</v>
      </c>
      <c r="G61" s="1" t="str">
        <f>HYPERLINK("https://www.unipa.it/amministrazione/arearisorseumane/settorereclutamentoeselezioni/.content/2024/PA_art24c6/8983_l-lin-11_nomina-commissione.pdf","8983 del 12/09/2024")</f>
        <v>8983 del 12/09/2024</v>
      </c>
      <c r="H61" s="2" t="str">
        <f>HYPERLINK("https://www.unipa.it/amministrazione/arearisorseumane/settorereclutamentoeselezioni/.content/2024/PA_art24c6/verbale1_pa_24.6-14.10.24-firmato-estratto.pdf","Verbale 1 - Criteri")</f>
        <v>Verbale 1 - Criteri</v>
      </c>
      <c r="I61" s="1" t="str">
        <f>HYPERLINK("https://www.unipa.it/amministrazione/arearisorseumane/settorereclutamentoeselezioni/.content/2024/PA_art24c6/12204_11-pa-24c6_l-lin11_approvazione-atti.pdf","12204 del 14/11/2024")</f>
        <v>12204 del 14/11/2024</v>
      </c>
      <c r="J61" t="s">
        <v>62</v>
      </c>
      <c r="K61" s="3" t="str">
        <f>HYPERLINK("https://www.unipa.it/amministrazione/arearisorseumane/settorereclutamentoeselezioni/.content/2024/PA_art24c6/l-lin-11_tracce.pdf","Tracce")</f>
        <v>Tracce</v>
      </c>
    </row>
    <row r="62" spans="1:11" x14ac:dyDescent="0.25">
      <c r="A62" t="s">
        <v>87</v>
      </c>
      <c r="B62" s="1" t="str">
        <f>HYPERLINK("https://www.unipa.it/amministrazione/arearisorseumane/settorereclutamentoeselezioni/.content/2024/RTDB/5407_bando-rtdb-ius-14.pdf","5407 del 05/06/2024")</f>
        <v>5407 del 05/06/2024</v>
      </c>
      <c r="C62" s="2" t="str">
        <f>HYPERLINK("https://www.unipa.it/amministrazione/arearisorseumane/settorereclutamentoeselezioni/.content/2024/RTDB/5407_allegato1_rtdb_ius-14.pdf","Allegato 1")</f>
        <v>Allegato 1</v>
      </c>
      <c r="D62" t="s">
        <v>88</v>
      </c>
      <c r="E62" t="s">
        <v>89</v>
      </c>
      <c r="F62" t="s">
        <v>57</v>
      </c>
      <c r="G62" s="1" t="str">
        <f>HYPERLINK("https://www.unipa.it/amministrazione/arearisorseumane/settorereclutamentoeselezioni/.content/2024/RTDB/7800_rtdb_ius-14_nomina-commissione.pdf","7800 del 02/08/2024")</f>
        <v>7800 del 02/08/2024</v>
      </c>
      <c r="H62" s="2" t="str">
        <f>HYPERLINK("https://www.unipa.it/amministrazione/arearisorseumane/settorereclutamentoeselezioni/.content/2024/RTDB/rtdb-ius-14_verbale-1-signed-_signed-signed.pdf","Verbale 1 - Criteri")</f>
        <v>Verbale 1 - Criteri</v>
      </c>
      <c r="I62" s="1" t="str">
        <f>HYPERLINK("https://www.unipa.it/amministrazione/arearisorseumane/settorereclutamentoeselezioni/.content/2024/RTDB/12882---rtdb-ius-14---approvazione-atti.pdf","12882 del 26/11/2024")</f>
        <v>12882 del 26/11/2024</v>
      </c>
      <c r="J62" t="s">
        <v>38</v>
      </c>
      <c r="K62" t="s">
        <v>16</v>
      </c>
    </row>
    <row r="63" spans="1:11" x14ac:dyDescent="0.25">
      <c r="A63" t="s">
        <v>105</v>
      </c>
      <c r="B63" s="1" t="str">
        <f>HYPERLINK("https://www.unipa.it/amministrazione/arearisorseumane/settorereclutamentoeselezioni/.content/2024/RTT/5581---bando-3-rtt-24c1bis-1.pdf","5581 del 10/06/2024")</f>
        <v>5581 del 10/06/2024</v>
      </c>
      <c r="C63" s="2" t="str">
        <f>HYPERLINK("https://www.unipa.it/amministrazione/arearisorseumane/settorereclutamentoeselezioni/.content/2024/RTT/5581---allegato---3-rtt-24c1bis-profili-ver2.pdf","Allegato 1")</f>
        <v>Allegato 1</v>
      </c>
      <c r="D63" t="s">
        <v>83</v>
      </c>
      <c r="E63" t="s">
        <v>84</v>
      </c>
      <c r="F63" t="s">
        <v>70</v>
      </c>
      <c r="G63" s="1" t="str">
        <f>HYPERLINK("https://www.unipa.it/amministrazione/arearisorseumane/settorereclutamentoeselezioni/.content/2024/RTT/9011---3rtt_bio-14_nomina-commissione.pdf","9011 del 13/09/2024")</f>
        <v>9011 del 13/09/2024</v>
      </c>
      <c r="H63" s="2" t="str">
        <f>HYPERLINK("https://www.unipa.it/amministrazione/arearisorseumane/settorereclutamentoeselezioni/.content/2024/RTT/rtt-bio-14---verbale-prima-seduta-criteri_signed.pdf","Verbale 1 - Criteri")</f>
        <v>Verbale 1 - Criteri</v>
      </c>
      <c r="I63" s="1" t="str">
        <f>HYPERLINK("https://www.unipa.it/amministrazione/arearisorseumane/settorereclutamentoeselezioni/.content/2024/RTT/12581_3rtt_bio-14_approvazione-atti.pdf","12581 del 21/11/2024")</f>
        <v>12581 del 21/11/2024</v>
      </c>
      <c r="J63" t="s">
        <v>23</v>
      </c>
      <c r="K63" t="s">
        <v>16</v>
      </c>
    </row>
    <row r="64" spans="1:11" x14ac:dyDescent="0.25">
      <c r="A64" t="s">
        <v>105</v>
      </c>
      <c r="B64" s="1" t="str">
        <f>HYPERLINK("https://www.unipa.it/amministrazione/arearisorseumane/settorereclutamentoeselezioni/.content/2024/RTT/5581---bando-3-rtt-24c1bis-1.pdf","5581 del 10/06/2024")</f>
        <v>5581 del 10/06/2024</v>
      </c>
      <c r="C64" s="2" t="str">
        <f>HYPERLINK("https://www.unipa.it/amministrazione/arearisorseumane/settorereclutamentoeselezioni/.content/2024/RTT/5581---allegato---3-rtt-24c1bis-profili-ver2.pdf","Allegato 1")</f>
        <v>Allegato 1</v>
      </c>
      <c r="D64" t="s">
        <v>106</v>
      </c>
      <c r="E64" t="s">
        <v>107</v>
      </c>
      <c r="F64" t="s">
        <v>70</v>
      </c>
      <c r="G64" s="1" t="str">
        <f>HYPERLINK("https://www.unipa.it/amministrazione/arearisorseumane/settorereclutamentoeselezioni/.content/2024/RTT/9016---3rtt_med-43_nomina-commissione-1.pdf","9016 del 13/09/2024")</f>
        <v>9016 del 13/09/2024</v>
      </c>
      <c r="H64" s="2" t="str">
        <f>HYPERLINK("https://www.unipa.it/amministrazione/arearisorseumane/settorereclutamentoeselezioni/.content/2024/RTT/verbale-n.-1---rtt-med43---signed-1.pdf","Verbale 1 - Criteri")</f>
        <v>Verbale 1 - Criteri</v>
      </c>
      <c r="I64" s="1" t="str">
        <f>HYPERLINK("https://www.unipa.it/amministrazione/arearisorseumane/settorereclutamentoeselezioni/.content/2024/RTT/10798_3rtt_med-43_approvazione-atti.pdf","10798 del 18/10/2024")</f>
        <v>10798 del 18/10/2024</v>
      </c>
      <c r="J64" t="s">
        <v>23</v>
      </c>
      <c r="K64" t="s">
        <v>16</v>
      </c>
    </row>
    <row r="65" spans="1:11" x14ac:dyDescent="0.25">
      <c r="A65" t="s">
        <v>105</v>
      </c>
      <c r="B65" s="1" t="str">
        <f>HYPERLINK("https://www.unipa.it/amministrazione/arearisorseumane/settorereclutamentoeselezioni/.content/2024/RTT/5581---bando-3-rtt-24c1bis-1.pdf","5581 del 10/06/2024")</f>
        <v>5581 del 10/06/2024</v>
      </c>
      <c r="C65" s="2" t="str">
        <f>HYPERLINK("https://www.unipa.it/amministrazione/arearisorseumane/settorereclutamentoeselezioni/.content/2024/RTT/5581---allegato---3-rtt-24c1bis-profili-ver2.pdf","Allegato 1")</f>
        <v>Allegato 1</v>
      </c>
      <c r="D65" t="s">
        <v>108</v>
      </c>
      <c r="E65" t="s">
        <v>109</v>
      </c>
      <c r="F65" t="s">
        <v>70</v>
      </c>
      <c r="G65" s="1" t="str">
        <f>HYPERLINK("https://www.unipa.it/amministrazione/arearisorseumane/settorereclutamentoeselezioni/.content/2024/RTT/8973---3rtt_med-45_nomina-commissione.pdf","8973 del 12/09/2024")</f>
        <v>8973 del 12/09/2024</v>
      </c>
      <c r="H65" s="2" t="str">
        <f>HYPERLINK("https://www.unipa.it/amministrazione/arearisorseumane/settorereclutamentoeselezioni/.content/2024/RTT/verbale-1-med45-unipa-fv-vd_signed.pdf","Verbale 1 - Criteri")</f>
        <v>Verbale 1 - Criteri</v>
      </c>
      <c r="I65" s="1" t="str">
        <f>HYPERLINK("https://www.unipa.it/amministrazione/arearisorseumane/settorereclutamentoeselezioni/.content/2024/RTT/10396---3rtt_med-45_approvazione-atti-1.pdf","10396 del 11/10/2024")</f>
        <v>10396 del 11/10/2024</v>
      </c>
      <c r="J65" t="s">
        <v>23</v>
      </c>
      <c r="K65" t="s">
        <v>16</v>
      </c>
    </row>
    <row r="66" spans="1:11" x14ac:dyDescent="0.25">
      <c r="A66" t="s">
        <v>110</v>
      </c>
      <c r="B66" s="1" t="str">
        <f>HYPERLINK("https://www.unipa.it/amministrazione/arearisorseumane/settorereclutamentoeselezioni/.content/2024/RTT/5582---13-rtt_bando.pdf","5582 del 10/06/2024")</f>
        <v>5582 del 10/06/2024</v>
      </c>
      <c r="C66" s="2" t="str">
        <f>HYPERLINK("https://www.unipa.it/amministrazione/arearisorseumane/settorereclutamentoeselezioni/.content/2024/RTT/5582---allegato--13-rtt-profili_ver2-4.pdf","Allegato 1")</f>
        <v>Allegato 1</v>
      </c>
      <c r="D66" t="s">
        <v>111</v>
      </c>
      <c r="E66" t="s">
        <v>112</v>
      </c>
      <c r="F66" t="s">
        <v>17</v>
      </c>
      <c r="G66" s="1" t="str">
        <f>HYPERLINK("https://www.unipa.it/amministrazione/arearisorseumane/settorereclutamentoeselezioni/.content/2024/RTT/7858-13rtt_m-ggr-01_nomina-commissione.pdf","7858 del 02/08/2024")</f>
        <v>7858 del 02/08/2024</v>
      </c>
      <c r="H66" s="2" t="str">
        <f>HYPERLINK("https://www.unipa.it/amministrazione/arearisorseumane/settorereclutamentoeselezioni/.content/2024/RTT/verbale-1-m-ggr-01-con-preliminare-signed_signed.pdf","Verbale 1 - Criteri")</f>
        <v>Verbale 1 - Criteri</v>
      </c>
      <c r="I66" s="1" t="str">
        <f>HYPERLINK("https://www.unipa.it/amministrazione/arearisorseumane/settorereclutamentoeselezioni/.content/2024/RTT/11882---13rtt_m-ggr-01_approvazione-atti.pdf","11882 del 08/11/2024")</f>
        <v>11882 del 08/11/2024</v>
      </c>
      <c r="J66" t="s">
        <v>23</v>
      </c>
      <c r="K66" t="s">
        <v>16</v>
      </c>
    </row>
    <row r="67" spans="1:11" x14ac:dyDescent="0.25">
      <c r="A67" t="s">
        <v>110</v>
      </c>
      <c r="B67" s="1" t="str">
        <f>HYPERLINK("https://www.unipa.it/amministrazione/arearisorseumane/settorereclutamentoeselezioni/.content/2024/RTT/5582---13-rtt_bando.pdf","5582 del 10/06/2024")</f>
        <v>5582 del 10/06/2024</v>
      </c>
      <c r="C67" s="2" t="str">
        <f>HYPERLINK("https://www.unipa.it/amministrazione/arearisorseumane/settorereclutamentoeselezioni/.content/2024/RTT/5582---allegato--13-rtt-profili_ver2-4.pdf","Allegato 1")</f>
        <v>Allegato 1</v>
      </c>
      <c r="D67" t="s">
        <v>113</v>
      </c>
      <c r="E67" t="s">
        <v>114</v>
      </c>
      <c r="F67" t="s">
        <v>57</v>
      </c>
      <c r="G67" s="1" t="str">
        <f>HYPERLINK("https://www.unipa.it/amministrazione/arearisorseumane/settorereclutamentoeselezioni/.content/2024/RTT/7821-13rtt_ius-10_nomina-commissione-2.pdf","7821 del 02/08/2024")</f>
        <v>7821 del 02/08/2024</v>
      </c>
      <c r="H67" s="2" t="str">
        <f>HYPERLINK("https://www.unipa.it/amministrazione/arearisorseumane/settorereclutamentoeselezioni/.content/2024/RTT/verbale_1_3_fto.pdf","Verbale 1 - Criteri")</f>
        <v>Verbale 1 - Criteri</v>
      </c>
      <c r="I67" s="1" t="str">
        <f>HYPERLINK("https://www.unipa.it/amministrazione/arearisorseumane/settorereclutamentoeselezioni/.content/2024/RTT/11521_13rtt_ius-10_approvazione-atti.pdf","11521 del 31/10/2024")</f>
        <v>11521 del 31/10/2024</v>
      </c>
      <c r="J67" t="s">
        <v>23</v>
      </c>
      <c r="K67" t="s">
        <v>16</v>
      </c>
    </row>
    <row r="68" spans="1:11" x14ac:dyDescent="0.25">
      <c r="A68" t="s">
        <v>110</v>
      </c>
      <c r="B68" s="1" t="str">
        <f>HYPERLINK("https://www.unipa.it/amministrazione/arearisorseumane/settorereclutamentoeselezioni/.content/2024/RTT/5582---13-rtt_bando.pdf","5582 del 10/06/2024")</f>
        <v>5582 del 10/06/2024</v>
      </c>
      <c r="C68" s="2" t="str">
        <f>HYPERLINK("https://www.unipa.it/amministrazione/arearisorseumane/settorereclutamentoeselezioni/.content/2024/RTT/5582---allegato--13-rtt-profili_ver2-4.pdf","Allegato 1")</f>
        <v>Allegato 1</v>
      </c>
      <c r="D68" t="s">
        <v>115</v>
      </c>
      <c r="E68" t="s">
        <v>116</v>
      </c>
      <c r="F68" t="s">
        <v>57</v>
      </c>
      <c r="G68" s="1" t="str">
        <f>HYPERLINK("https://www.unipa.it/amministrazione/arearisorseumane/settorereclutamentoeselezioni/.content/2024/RTT/7831-13rtt_ius-13_nomina-commissione-1.pdf","7831 del 02/08/2024")</f>
        <v>7831 del 02/08/2024</v>
      </c>
      <c r="H68" s="2" t="str">
        <f>HYPERLINK("https://www.unipa.it/amministrazione/arearisorseumane/settorereclutamentoeselezioni/.content/2024/RTT/ius-13_verbale-n.-1-rtt-unipa-5-settembre-firmato.pdf","Verbale 1 - Criteri")</f>
        <v>Verbale 1 - Criteri</v>
      </c>
      <c r="I68" s="1" t="str">
        <f>HYPERLINK("https://www.unipa.it/amministrazione/arearisorseumane/settorereclutamentoeselezioni/.content/2024/RTT/10324_13rtt_ius-13_approvazione-atti.pdf","10324 del 09/10/2024")</f>
        <v>10324 del 09/10/2024</v>
      </c>
      <c r="J68" t="s">
        <v>23</v>
      </c>
      <c r="K68" t="s">
        <v>16</v>
      </c>
    </row>
    <row r="69" spans="1:11" x14ac:dyDescent="0.25">
      <c r="A69" t="s">
        <v>110</v>
      </c>
      <c r="B69" s="1" t="str">
        <f>HYPERLINK("https://www.unipa.it/amministrazione/arearisorseumane/settorereclutamentoeselezioni/.content/2024/RTT/5582---13-rtt_bando.pdf","5582 del 10/06/2024")</f>
        <v>5582 del 10/06/2024</v>
      </c>
      <c r="C69" s="2" t="str">
        <f>HYPERLINK("https://www.unipa.it/amministrazione/arearisorseumane/settorereclutamentoeselezioni/.content/2024/RTT/5582---allegato--13-rtt-profili_ver2-4.pdf","Allegato 1")</f>
        <v>Allegato 1</v>
      </c>
      <c r="D69" t="s">
        <v>117</v>
      </c>
      <c r="E69" t="s">
        <v>118</v>
      </c>
      <c r="F69" t="s">
        <v>41</v>
      </c>
      <c r="G69" s="1" t="str">
        <f>HYPERLINK("https://www.unipa.it/amministrazione/arearisorseumane/settorereclutamentoeselezioni/.content/2024/RTT/8173---13rtt_ing-ind-13_nomina-commissione-1.pdf","8173 del 27/08/2024")</f>
        <v>8173 del 27/08/2024</v>
      </c>
      <c r="H69" s="2" t="str">
        <f>HYPERLINK("https://www.unipa.it/amministrazione/arearisorseumane/settorereclutamentoeselezioni/.content/2024/RTT/13rtt_ing-ind-13_verbale-1_signed_signed.pdf","Verbale 1 - Criteri")</f>
        <v>Verbale 1 - Criteri</v>
      </c>
      <c r="I69" s="1" t="str">
        <f>HYPERLINK("https://www.unipa.it/amministrazione/arearisorseumane/settorereclutamentoeselezioni/.content/2024/RTT/12084_13rtt_ing-ind-13_approvazione-atti.pdf","12084 del 12/11/2024")</f>
        <v>12084 del 12/11/2024</v>
      </c>
      <c r="J69" t="s">
        <v>23</v>
      </c>
      <c r="K69" t="s">
        <v>16</v>
      </c>
    </row>
    <row r="70" spans="1:11" x14ac:dyDescent="0.25">
      <c r="A70" t="s">
        <v>110</v>
      </c>
      <c r="B70" s="1" t="str">
        <f>HYPERLINK("https://www.unipa.it/amministrazione/arearisorseumane/settorereclutamentoeselezioni/.content/2024/RTT/5582---13-rtt_bando.pdf","5582 del 10/06/2024")</f>
        <v>5582 del 10/06/2024</v>
      </c>
      <c r="C70" s="2" t="str">
        <f>HYPERLINK("https://www.unipa.it/amministrazione/arearisorseumane/settorereclutamentoeselezioni/.content/2024/RTT/5582---allegato--13-rtt-profili_ver2-4.pdf","Allegato 1")</f>
        <v>Allegato 1</v>
      </c>
      <c r="D70" t="s">
        <v>71</v>
      </c>
      <c r="E70" t="s">
        <v>119</v>
      </c>
      <c r="F70" t="s">
        <v>70</v>
      </c>
      <c r="G70" s="1" t="str">
        <f>HYPERLINK("https://www.unipa.it/amministrazione/arearisorseumane/settorereclutamentoeselezioni/.content/2024/RTT/8628_13rtt_med-38_nomina-commissione.pdf","8628 del 04/09/2024")</f>
        <v>8628 del 04/09/2024</v>
      </c>
      <c r="H70" s="2" t="str">
        <f>HYPERLINK("https://www.unipa.it/amministrazione/arearisorseumane/settorereclutamentoeselezioni/.content/2024/RTT/verbale-1-25.11.doc-_1_-firmato-1-def-corsello.pdf","Verbale 1 - Criteri")</f>
        <v>Verbale 1 - Criteri</v>
      </c>
      <c r="I70" s="1" t="str">
        <f>HYPERLINK("https://www.unipa.it/amministrazione/arearisorseumane/settorereclutamentoeselezioni/.content/2024/RTT/341---13rtt_med-38_approvazione-atti.pdf","341 del 16/01/2025")</f>
        <v>341 del 16/01/2025</v>
      </c>
      <c r="J70" t="s">
        <v>23</v>
      </c>
      <c r="K70" t="s">
        <v>16</v>
      </c>
    </row>
    <row r="71" spans="1:11" x14ac:dyDescent="0.25">
      <c r="A71" t="s">
        <v>110</v>
      </c>
      <c r="B71" s="1" t="str">
        <f>HYPERLINK("https://www.unipa.it/amministrazione/arearisorseumane/settorereclutamentoeselezioni/.content/2024/RTT/5582---13-rtt_bando.pdf","5582 del 10/06/2024")</f>
        <v>5582 del 10/06/2024</v>
      </c>
      <c r="C71" s="2" t="str">
        <f>HYPERLINK("https://www.unipa.it/amministrazione/arearisorseumane/settorereclutamentoeselezioni/.content/2024/RTT/5582---allegato--13-rtt-profili_ver2-4.pdf","Allegato 1")</f>
        <v>Allegato 1</v>
      </c>
      <c r="D71" t="s">
        <v>108</v>
      </c>
      <c r="E71" t="s">
        <v>109</v>
      </c>
      <c r="F71" t="s">
        <v>70</v>
      </c>
      <c r="G71" s="1" t="str">
        <f>HYPERLINK("https://www.unipa.it/amministrazione/arearisorseumane/settorereclutamentoeselezioni/.content/2024/RTT/8977---13rtt_med-45_nomina-commissione.pdf","8977 del 12/09/2024")</f>
        <v>8977 del 12/09/2024</v>
      </c>
      <c r="H71" s="2" t="str">
        <f>HYPERLINK("https://www.unipa.it/amministrazione/arearisorseumane/settorereclutamentoeselezioni/.content/2024/RTT/verbale-1-concorso-rtt-med-45-unipa_signed-2.pdf","Verbale 1 - Criteri")</f>
        <v>Verbale 1 - Criteri</v>
      </c>
      <c r="I71" s="1" t="str">
        <f>HYPERLINK("https://www.unipa.it/amministrazione/arearisorseumane/settorereclutamentoeselezioni/.content/2024/RTT/11008_13rtt_med-45_approvazione-atti.pdf","11008 del 23/10/2024")</f>
        <v>11008 del 23/10/2024</v>
      </c>
      <c r="J71" t="s">
        <v>23</v>
      </c>
      <c r="K71" t="s">
        <v>16</v>
      </c>
    </row>
    <row r="72" spans="1:11" x14ac:dyDescent="0.25">
      <c r="A72" t="s">
        <v>110</v>
      </c>
      <c r="B72" s="1" t="str">
        <f>HYPERLINK("https://www.unipa.it/amministrazione/arearisorseumane/settorereclutamentoeselezioni/.content/2024/RTT/5582---13-rtt_bando.pdf","5582 del 10/06/2024")</f>
        <v>5582 del 10/06/2024</v>
      </c>
      <c r="C72" s="2" t="str">
        <f>HYPERLINK("https://www.unipa.it/amministrazione/arearisorseumane/settorereclutamentoeselezioni/.content/2024/RTT/5582---allegato--13-rtt-profili_ver2-4.pdf","Allegato 1")</f>
        <v>Allegato 1</v>
      </c>
      <c r="D72" t="s">
        <v>120</v>
      </c>
      <c r="E72" t="s">
        <v>121</v>
      </c>
      <c r="F72" t="s">
        <v>122</v>
      </c>
      <c r="G72" s="1" t="str">
        <f>HYPERLINK("https://www.unipa.it/amministrazione/arearisorseumane/settorereclutamentoeselezioni/.content/2024/RTT/8975---13rtt_agr-13_nomina-commissione-1.pdf","8975 del 12/09/2024")</f>
        <v>8975 del 12/09/2024</v>
      </c>
      <c r="H72" s="2" t="str">
        <f>HYPERLINK("https://www.unipa.it/amministrazione/arearisorseumane/settorereclutamentoeselezioni/.content/2024/RTT/13rtt-verbale-1-ssd-agr13.pdf","Verbale 1 - Criteri")</f>
        <v>Verbale 1 - Criteri</v>
      </c>
      <c r="I72" s="1" t="str">
        <f>HYPERLINK("https://www.unipa.it/amministrazione/arearisorseumane/settorereclutamentoeselezioni/.content/2024/RTT/12049_13rtt_agr-13_approvazione-atti.pdf","12049 del 12/11/2024")</f>
        <v>12049 del 12/11/2024</v>
      </c>
      <c r="J72" t="s">
        <v>23</v>
      </c>
      <c r="K72" t="s">
        <v>16</v>
      </c>
    </row>
    <row r="73" spans="1:11" x14ac:dyDescent="0.25">
      <c r="A73" t="s">
        <v>110</v>
      </c>
      <c r="B73" s="1" t="str">
        <f>HYPERLINK("https://www.unipa.it/amministrazione/arearisorseumane/settorereclutamentoeselezioni/.content/2024/RTT/5582---13-rtt_bando.pdf","5582 del 10/06/2024")</f>
        <v>5582 del 10/06/2024</v>
      </c>
      <c r="C73" s="2" t="str">
        <f>HYPERLINK("https://www.unipa.it/amministrazione/arearisorseumane/settorereclutamentoeselezioni/.content/2024/RTT/5582---allegato--13-rtt-profili_ver2-4.pdf","Allegato 1")</f>
        <v>Allegato 1</v>
      </c>
      <c r="D73" t="s">
        <v>120</v>
      </c>
      <c r="E73" t="s">
        <v>123</v>
      </c>
      <c r="F73" t="s">
        <v>122</v>
      </c>
      <c r="G73" s="1" t="str">
        <f>HYPERLINK("https://www.unipa.it/amministrazione/arearisorseumane/settorereclutamentoeselezioni/.content/2024/RTT/9264_13rtt_agr-14_nomina-commissione.pdf","9264 del 18/09/2024")</f>
        <v>9264 del 18/09/2024</v>
      </c>
      <c r="H73" s="2" t="str">
        <f>HYPERLINK("https://www.unipa.it/amministrazione/arearisorseumane/settorereclutamentoeselezioni/.content/2024/RTT/rtt-agr_14-verbale-1.pdf","Verbale 1 - Criteri")</f>
        <v>Verbale 1 - Criteri</v>
      </c>
      <c r="I73" s="1" t="str">
        <f>HYPERLINK("https://www.unipa.it/amministrazione/arearisorseumane/settorereclutamentoeselezioni/.content/2024/RTT/14243_13rtt_agr-14_approvazione-atti.pdf","14243 del 18/12/2024")</f>
        <v>14243 del 18/12/2024</v>
      </c>
      <c r="J73" t="s">
        <v>23</v>
      </c>
      <c r="K73" t="s">
        <v>16</v>
      </c>
    </row>
    <row r="74" spans="1:11" x14ac:dyDescent="0.25">
      <c r="A74" t="s">
        <v>110</v>
      </c>
      <c r="B74" s="1" t="str">
        <f>HYPERLINK("https://www.unipa.it/amministrazione/arearisorseumane/settorereclutamentoeselezioni/.content/2024/RTT/5582---13-rtt_bando.pdf","5582 del 10/06/2024")</f>
        <v>5582 del 10/06/2024</v>
      </c>
      <c r="C74" s="2" t="str">
        <f>HYPERLINK("https://www.unipa.it/amministrazione/arearisorseumane/settorereclutamentoeselezioni/.content/2024/RTT/5582---allegato--13-rtt-profili_ver2-4.pdf","Allegato 1")</f>
        <v>Allegato 1</v>
      </c>
      <c r="D74" t="s">
        <v>124</v>
      </c>
      <c r="E74" t="s">
        <v>125</v>
      </c>
      <c r="F74" t="s">
        <v>77</v>
      </c>
      <c r="G74" s="1" t="str">
        <f>HYPERLINK("https://www.unipa.it/amministrazione/arearisorseumane/settorereclutamentoeselezioni/.content/2024/RTT/7771-13rtt_icar-17_nomina-commissione-2.pdf","7771 del 01/08/2024")</f>
        <v>7771 del 01/08/2024</v>
      </c>
      <c r="H74" s="2" t="str">
        <f>HYPERLINK("https://www.unipa.it/amministrazione/arearisorseumane/settorereclutamentoeselezioni/.content/2024/RTT/13rtt_icar-17_verbale-1---fm-vm-ms.pdf","Verbale 1 - Criteri")</f>
        <v>Verbale 1 - Criteri</v>
      </c>
      <c r="I74" s="1" t="str">
        <f>HYPERLINK("https://www.unipa.it/amministrazione/arearisorseumane/settorereclutamentoeselezioni/.content/2024/RTT/9256_13-rtt_icar-17_approvazione-atti.pdf","9256 del 18/09/2024")</f>
        <v>9256 del 18/09/2024</v>
      </c>
      <c r="J74" t="s">
        <v>23</v>
      </c>
      <c r="K74" t="s">
        <v>16</v>
      </c>
    </row>
    <row r="75" spans="1:11" x14ac:dyDescent="0.25">
      <c r="A75" t="s">
        <v>110</v>
      </c>
      <c r="B75" s="1" t="str">
        <f>HYPERLINK("https://www.unipa.it/amministrazione/arearisorseumane/settorereclutamentoeselezioni/.content/2024/RTT/5582---13-rtt_bando.pdf","5582 del 10/06/2024")</f>
        <v>5582 del 10/06/2024</v>
      </c>
      <c r="C75" s="2" t="str">
        <f>HYPERLINK("https://www.unipa.it/amministrazione/arearisorseumane/settorereclutamentoeselezioni/.content/2024/RTT/5582---allegato--13-rtt-profili_ver2-4.pdf","Allegato 1")</f>
        <v>Allegato 1</v>
      </c>
      <c r="D75" t="s">
        <v>126</v>
      </c>
      <c r="E75" t="s">
        <v>127</v>
      </c>
      <c r="F75" t="s">
        <v>77</v>
      </c>
      <c r="G75" s="1" t="str">
        <f>HYPERLINK("https://www.unipa.it/amministrazione/arearisorseumane/settorereclutamentoeselezioni/.content/2024/RTT/10727---13rtt_m-psi-05_nomina-commissione.pdf","10727 del 17/10/2024")</f>
        <v>10727 del 17/10/2024</v>
      </c>
      <c r="H75" s="2" t="str">
        <f>HYPERLINK("https://www.unipa.it/amministrazione/arearisorseumane/settorereclutamentoeselezioni/.content/2024/RTT/gp---sb---mr-rtt-psic-3a-verbale-1-senza-preliminare-signed.pdf","Verbale 1 - Criteri")</f>
        <v>Verbale 1 - Criteri</v>
      </c>
      <c r="I75" s="1"/>
      <c r="J75" t="s">
        <v>23</v>
      </c>
      <c r="K75" t="s">
        <v>16</v>
      </c>
    </row>
    <row r="76" spans="1:11" x14ac:dyDescent="0.25">
      <c r="A76" t="s">
        <v>110</v>
      </c>
      <c r="B76" s="1" t="str">
        <f>HYPERLINK("https://www.unipa.it/amministrazione/arearisorseumane/settorereclutamentoeselezioni/.content/2024/RTT/5582---13-rtt_bando.pdf","5582 del 10/06/2024")</f>
        <v>5582 del 10/06/2024</v>
      </c>
      <c r="C76" s="2" t="str">
        <f>HYPERLINK("https://www.unipa.it/amministrazione/arearisorseumane/settorereclutamentoeselezioni/.content/2024/RTT/5582---allegato--13-rtt-profili_ver2-4.pdf","Allegato 1")</f>
        <v>Allegato 1</v>
      </c>
      <c r="D76" t="s">
        <v>128</v>
      </c>
      <c r="E76" t="s">
        <v>129</v>
      </c>
      <c r="F76" t="s">
        <v>50</v>
      </c>
      <c r="G76" s="1" t="str">
        <f>HYPERLINK("https://www.unipa.it/amministrazione/arearisorseumane/settorereclutamentoeselezioni/.content/2024/RTT/7421-13rtt_l-art-05_nomina-commissione-1.pdf","7421 del 25/07/2024")</f>
        <v>7421 del 25/07/2024</v>
      </c>
      <c r="H76" s="2" t="str">
        <f>HYPERLINK("https://www.unipa.it/amministrazione/arearisorseumane/settorereclutamentoeselezioni/.content/2024/RTT/13rtt_-l-art-05---verbale-1.pdf","Verbale 1 - Criteri")</f>
        <v>Verbale 1 - Criteri</v>
      </c>
      <c r="I76" s="1" t="str">
        <f>HYPERLINK("https://www.unipa.it/amministrazione/arearisorseumane/settorereclutamentoeselezioni/.content/2024/RTT/12394---13rtt_l-art-05_approvazione-atti.pdf","12394 del 19/11/2024")</f>
        <v>12394 del 19/11/2024</v>
      </c>
      <c r="J76" t="s">
        <v>23</v>
      </c>
      <c r="K76" t="s">
        <v>16</v>
      </c>
    </row>
    <row r="77" spans="1:11" x14ac:dyDescent="0.25">
      <c r="A77" t="s">
        <v>110</v>
      </c>
      <c r="B77" s="1" t="str">
        <f>HYPERLINK("https://www.unipa.it/amministrazione/arearisorseumane/settorereclutamentoeselezioni/.content/2024/RTT/5582---13-rtt_bando.pdf","5582 del 10/06/2024")</f>
        <v>5582 del 10/06/2024</v>
      </c>
      <c r="C77" s="2" t="str">
        <f>HYPERLINK("https://www.unipa.it/amministrazione/arearisorseumane/settorereclutamentoeselezioni/.content/2024/RTT/5582---allegato--13-rtt-profili_ver2-4.pdf","Allegato 1")</f>
        <v>Allegato 1</v>
      </c>
      <c r="D77" t="s">
        <v>130</v>
      </c>
      <c r="E77" t="s">
        <v>131</v>
      </c>
      <c r="F77" t="s">
        <v>50</v>
      </c>
      <c r="G77" s="1" t="str">
        <f>HYPERLINK("https://www.unipa.it/amministrazione/arearisorseumane/settorereclutamentoeselezioni/.content/2024/RTT/7418-13rtt_l-fil-let-04_nomina-commissione-2.pdf","7418 del 25/07/2024")</f>
        <v>7418 del 25/07/2024</v>
      </c>
      <c r="H77" s="2" t="str">
        <f>HYPERLINK("https://www.unipa.it/amministrazione/arearisorseumane/settorereclutamentoeselezioni/.content/2024/RTT/verbale-n.-1-rtt-l-fil-let---04-pdf.pdf","Verbale 1 - Criteri")</f>
        <v>Verbale 1 - Criteri</v>
      </c>
      <c r="I77" s="1" t="str">
        <f>HYPERLINK("https://www.unipa.it/amministrazione/arearisorseumane/settorereclutamentoeselezioni/.content/2024/RTT/9949-13rtt_l-fil-let-04_approvazione-atti.-docx.pdf","9949 del 02/10/2024")</f>
        <v>9949 del 02/10/2024</v>
      </c>
      <c r="J77" t="s">
        <v>23</v>
      </c>
      <c r="K77" t="s">
        <v>16</v>
      </c>
    </row>
    <row r="78" spans="1:11" x14ac:dyDescent="0.25">
      <c r="A78" t="s">
        <v>110</v>
      </c>
      <c r="B78" s="1" t="str">
        <f>HYPERLINK("https://www.unipa.it/amministrazione/arearisorseumane/settorereclutamentoeselezioni/.content/2024/RTT/5582---13-rtt_bando.pdf","5582 del 10/06/2024")</f>
        <v>5582 del 10/06/2024</v>
      </c>
      <c r="C78" s="2" t="str">
        <f>HYPERLINK("https://www.unipa.it/amministrazione/arearisorseumane/settorereclutamentoeselezioni/.content/2024/RTT/5582---allegato--13-rtt-profili_ver2-4.pdf","Allegato 1")</f>
        <v>Allegato 1</v>
      </c>
      <c r="D78" t="s">
        <v>132</v>
      </c>
      <c r="E78" t="s">
        <v>133</v>
      </c>
      <c r="F78" t="s">
        <v>50</v>
      </c>
      <c r="G78" s="1" t="str">
        <f>HYPERLINK("https://www.unipa.it/amministrazione/arearisorseumane/settorereclutamentoeselezioni/.content/2024/RTT/7419-13rtt_m-dea-01_nomina-commissione-1.pdf","7419 del 25/07/2024")</f>
        <v>7419 del 25/07/2024</v>
      </c>
      <c r="H78" s="2" t="str">
        <f>HYPERLINK("https://www.unipa.it/amministrazione/arearisorseumane/settorereclutamentoeselezioni/.content/2024/RTT/13-rtt-m-dea01_verbale-1.pdf","Verbale 1 - Criteri")</f>
        <v>Verbale 1 - Criteri</v>
      </c>
      <c r="I78" s="1" t="str">
        <f>HYPERLINK("https://www.unipa.it/amministrazione/arearisorseumane/settorereclutamentoeselezioni/.content/2024/RTT/12532_13rtt_m-dea-01_approvazione-atti.pdf","12532 del 20/11/2024")</f>
        <v>12532 del 20/11/2024</v>
      </c>
      <c r="J78" t="s">
        <v>23</v>
      </c>
      <c r="K78" t="s">
        <v>16</v>
      </c>
    </row>
    <row r="79" spans="1:11" x14ac:dyDescent="0.25">
      <c r="A79" t="s">
        <v>134</v>
      </c>
      <c r="B79" s="1" t="str">
        <f>HYPERLINK("https://www.unipa.it/amministrazione/arearisorseumane/settorereclutamentoeselezioni/.content/2024/RTT/5584---bando-15-rtt-riserva-art.-14c.6dl36-art.24c1bisl240-2.pdf","5584 del 10/06/2024")</f>
        <v>5584 del 10/06/2024</v>
      </c>
      <c r="C79" s="2" t="str">
        <f>HYPERLINK("https://www.unipa.it/amministrazione/arearisorseumane/settorereclutamentoeselezioni/.content/2024/RTT/5584---allegato---15-rtt-riserva-art.-14c.6dl36-art.24c1bisl240-2.pdf","Allegato 1")</f>
        <v>Allegato 1</v>
      </c>
      <c r="D79" t="s">
        <v>91</v>
      </c>
      <c r="E79" t="s">
        <v>92</v>
      </c>
      <c r="F79" t="s">
        <v>17</v>
      </c>
      <c r="G79" s="1" t="str">
        <f>HYPERLINK("https://www.unipa.it/amministrazione/arearisorseumane/settorereclutamentoeselezioni/.content/2024/RTT/8035-15rtt_l-fil-let-14_nomina-commissione.pdf","8035 del 07/08/2024")</f>
        <v>8035 del 07/08/2024</v>
      </c>
      <c r="H79" s="2" t="str">
        <f>HYPERLINK("https://www.unipa.it/amministrazione/arearisorseumane/settorereclutamentoeselezioni/.content/2024/RTT/l-fil-let14-primo-verbale-e-dichiarazioni.pdf","Verbale 1 - Criteri")</f>
        <v>Verbale 1 - Criteri</v>
      </c>
      <c r="I79" s="1" t="str">
        <f>HYPERLINK("https://www.unipa.it/amministrazione/arearisorseumane/settorereclutamentoeselezioni/.content/2024/RTT/11703---15rtt_l-fil-let-14_approvazione-atti.pdf","11703 del 06/11/2024")</f>
        <v>11703 del 06/11/2024</v>
      </c>
      <c r="J79" t="s">
        <v>23</v>
      </c>
      <c r="K79" t="s">
        <v>16</v>
      </c>
    </row>
    <row r="80" spans="1:11" x14ac:dyDescent="0.25">
      <c r="A80" t="s">
        <v>134</v>
      </c>
      <c r="B80" s="1" t="str">
        <f>HYPERLINK("https://www.unipa.it/amministrazione/arearisorseumane/settorereclutamentoeselezioni/.content/2024/RTT/5584---bando-15-rtt-riserva-art.-14c.6dl36-art.24c1bisl240-2.pdf","5584 del 10/06/2024")</f>
        <v>5584 del 10/06/2024</v>
      </c>
      <c r="C80" s="2" t="str">
        <f>HYPERLINK("https://www.unipa.it/amministrazione/arearisorseumane/settorereclutamentoeselezioni/.content/2024/RTT/5584---allegato---15-rtt-riserva-art.-14c.6dl36-art.24c1bisl240-2.pdf","Allegato 1")</f>
        <v>Allegato 1</v>
      </c>
      <c r="D80" t="s">
        <v>135</v>
      </c>
      <c r="E80" t="s">
        <v>136</v>
      </c>
      <c r="F80" t="s">
        <v>17</v>
      </c>
      <c r="G80" s="1" t="str">
        <f>HYPERLINK("https://www.unipa.it/amministrazione/arearisorseumane/settorereclutamentoeselezioni/.content/2024/RTT/7859-15rtt_m-sto-07_nomina-commissione.pdf","7859 del 02/08/2024")</f>
        <v>7859 del 02/08/2024</v>
      </c>
      <c r="H80" s="2" t="str">
        <f>HYPERLINK("https://www.unipa.it/amministrazione/arearisorseumane/settorereclutamentoeselezioni/.content/2024/RTT/verbale-n.-1_senza-preliminare_rtt_m-sto07-1-signed.pdf","Verbale 1 - Criteri")</f>
        <v>Verbale 1 - Criteri</v>
      </c>
      <c r="I80" s="1" t="str">
        <f>HYPERLINK("https://www.unipa.it/amministrazione/arearisorseumane/settorereclutamentoeselezioni/.content/2024/RTT/11709_15rtt_m-sto-07_approvazione-atti.pdf","11709 del 06/11/2024")</f>
        <v>11709 del 06/11/2024</v>
      </c>
      <c r="J80" t="s">
        <v>23</v>
      </c>
      <c r="K80" t="s">
        <v>16</v>
      </c>
    </row>
    <row r="81" spans="1:11" x14ac:dyDescent="0.25">
      <c r="A81" t="s">
        <v>134</v>
      </c>
      <c r="B81" s="1" t="str">
        <f>HYPERLINK("https://www.unipa.it/amministrazione/arearisorseumane/settorereclutamentoeselezioni/.content/2024/RTT/5584---bando-15-rtt-riserva-art.-14c.6dl36-art.24c1bisl240-2.pdf","5584 del 10/06/2024")</f>
        <v>5584 del 10/06/2024</v>
      </c>
      <c r="C81" s="2" t="str">
        <f>HYPERLINK("https://www.unipa.it/amministrazione/arearisorseumane/settorereclutamentoeselezioni/.content/2024/RTT/5584---allegato---15-rtt-riserva-art.-14c.6dl36-art.24c1bisl240-2.pdf","Allegato 1")</f>
        <v>Allegato 1</v>
      </c>
      <c r="D81" t="s">
        <v>137</v>
      </c>
      <c r="E81" t="s">
        <v>138</v>
      </c>
      <c r="F81" t="s">
        <v>139</v>
      </c>
      <c r="G81" s="1" t="str">
        <f>HYPERLINK("https://www.unipa.it/amministrazione/arearisorseumane/settorereclutamentoeselezioni/.content/2024/RTT/9260_15rtt_chim-03_nomina-commissione.pdf","9260 del 18/09/2024")</f>
        <v>9260 del 18/09/2024</v>
      </c>
      <c r="H81" s="2" t="str">
        <f>HYPERLINK("https://www.unipa.it/amministrazione/arearisorseumane/settorereclutamentoeselezioni/.content/2024/RTT/verbale-1-versione_finale-pf_ad_dd.pdf","Verbale 1 - Criteri")</f>
        <v>Verbale 1 - Criteri</v>
      </c>
      <c r="I81" s="1" t="str">
        <f>HYPERLINK("https://www.unipa.it/amministrazione/arearisorseumane/settorereclutamentoeselezioni/.content/2024/RTT/12362_15rtt_chim-03_approvazione-atti.pdf","12362 del 18/11/2024")</f>
        <v>12362 del 18/11/2024</v>
      </c>
      <c r="J81" t="s">
        <v>23</v>
      </c>
      <c r="K81" t="s">
        <v>16</v>
      </c>
    </row>
    <row r="82" spans="1:11" x14ac:dyDescent="0.25">
      <c r="A82" t="s">
        <v>134</v>
      </c>
      <c r="B82" s="1" t="str">
        <f>HYPERLINK("https://www.unipa.it/amministrazione/arearisorseumane/settorereclutamentoeselezioni/.content/2024/RTT/5584---bando-15-rtt-riserva-art.-14c.6dl36-art.24c1bisl240-2.pdf","5584 del 10/06/2024")</f>
        <v>5584 del 10/06/2024</v>
      </c>
      <c r="C82" s="2" t="str">
        <f>HYPERLINK("https://www.unipa.it/amministrazione/arearisorseumane/settorereclutamentoeselezioni/.content/2024/RTT/5584---allegato---15-rtt-riserva-art.-14c.6dl36-art.24c1bisl240-2.pdf","Allegato 1")</f>
        <v>Allegato 1</v>
      </c>
      <c r="D82" t="s">
        <v>140</v>
      </c>
      <c r="E82" t="s">
        <v>141</v>
      </c>
      <c r="F82" t="s">
        <v>139</v>
      </c>
      <c r="G82" s="1" t="str">
        <f>HYPERLINK("https://www.unipa.it/amministrazione/arearisorseumane/settorereclutamentoeselezioni/.content/2024/RTT/8032-15rtt_fis-03_nomina-commissione.pdf","8032 del 07/08/2024")</f>
        <v>8032 del 07/08/2024</v>
      </c>
      <c r="H82" s="2" t="str">
        <f>HYPERLINK("https://www.unipa.it/amministrazione/arearisorseumane/settorereclutamentoeselezioni/.content/2024/RTT/15rtt-verbale1_fis03_02b2_difc.pdf","Verbale 1 - Criteri")</f>
        <v>Verbale 1 - Criteri</v>
      </c>
      <c r="I82" s="1" t="str">
        <f>HYPERLINK("https://www.unipa.it/amministrazione/arearisorseumane/settorereclutamentoeselezioni/.content/2024/RTT/10319_15rtt_fis-03_approvazione-atti.pdf","10319 del 09/10/2024")</f>
        <v>10319 del 09/10/2024</v>
      </c>
      <c r="J82" t="s">
        <v>23</v>
      </c>
      <c r="K82" t="s">
        <v>16</v>
      </c>
    </row>
    <row r="83" spans="1:11" x14ac:dyDescent="0.25">
      <c r="A83" t="s">
        <v>134</v>
      </c>
      <c r="B83" s="1" t="str">
        <f>HYPERLINK("https://www.unipa.it/amministrazione/arearisorseumane/settorereclutamentoeselezioni/.content/2024/RTT/5584---bando-15-rtt-riserva-art.-14c.6dl36-art.24c1bisl240-2.pdf","5584 del 10/06/2024")</f>
        <v>5584 del 10/06/2024</v>
      </c>
      <c r="C83" s="2" t="str">
        <f>HYPERLINK("https://www.unipa.it/amministrazione/arearisorseumane/settorereclutamentoeselezioni/.content/2024/RTT/5584---allegato---15-rtt-riserva-art.-14c.6dl36-art.24c1bisl240-2.pdf","Allegato 1")</f>
        <v>Allegato 1</v>
      </c>
      <c r="D83" t="s">
        <v>142</v>
      </c>
      <c r="E83" t="s">
        <v>143</v>
      </c>
      <c r="F83" t="s">
        <v>57</v>
      </c>
      <c r="G83" s="1" t="str">
        <f>HYPERLINK("https://www.unipa.it/amministrazione/arearisorseumane/settorereclutamentoeselezioni/.content/2024/RTT/7753--15rtt_secs-p-01_nomina-commissione-1.pdf","7753 del 01/08/2024")</f>
        <v>7753 del 01/08/2024</v>
      </c>
      <c r="H83" s="2" t="str">
        <f>HYPERLINK("https://www.unipa.it/amministrazione/arearisorseumane/settorereclutamentoeselezioni/.content/2024/RTT/verbale-1-e-dichiarazioni.pdf","Verbale 1 - Criteri")</f>
        <v>Verbale 1 - Criteri</v>
      </c>
      <c r="I83" s="1" t="str">
        <f>HYPERLINK("https://www.unipa.it/amministrazione/arearisorseumane/settorereclutamentoeselezioni/.content/2024/RTT/11730_15rtt_secs-p-01_approvazione-atti.pdf","11730 del 06/11/2024")</f>
        <v>11730 del 06/11/2024</v>
      </c>
      <c r="J83" t="s">
        <v>23</v>
      </c>
      <c r="K83" t="s">
        <v>16</v>
      </c>
    </row>
    <row r="84" spans="1:11" x14ac:dyDescent="0.25">
      <c r="A84" t="s">
        <v>134</v>
      </c>
      <c r="B84" s="1" t="str">
        <f>HYPERLINK("https://www.unipa.it/amministrazione/arearisorseumane/settorereclutamentoeselezioni/.content/2024/RTT/5584---bando-15-rtt-riserva-art.-14c.6dl36-art.24c1bisl240-2.pdf","5584 del 10/06/2024")</f>
        <v>5584 del 10/06/2024</v>
      </c>
      <c r="C84" s="2" t="str">
        <f>HYPERLINK("https://www.unipa.it/amministrazione/arearisorseumane/settorereclutamentoeselezioni/.content/2024/RTT/5584---allegato---15-rtt-riserva-art.-14c.6dl36-art.24c1bisl240-2.pdf","Allegato 1")</f>
        <v>Allegato 1</v>
      </c>
      <c r="D84" t="s">
        <v>144</v>
      </c>
      <c r="E84" t="s">
        <v>145</v>
      </c>
      <c r="F84" t="s">
        <v>41</v>
      </c>
      <c r="G84" s="1" t="str">
        <f>HYPERLINK("https://www.unipa.it/amministrazione/arearisorseumane/settorereclutamentoeselezioni/.content/2024/RTT/7925-15rtt_ing-ind-32_nomina-commissione-1.pdf","7925 del 05/08/2024")</f>
        <v>7925 del 05/08/2024</v>
      </c>
      <c r="H84" s="2" t="str">
        <f>HYPERLINK("https://www.unipa.it/amministrazione/arearisorseumane/settorereclutamentoeselezioni/.content/2024/RTT/verbale_fin-_1-unipa-ing-ind32_signedad_signedmp-signed.pdf","Verbale 1 - Criteri")</f>
        <v>Verbale 1 - Criteri</v>
      </c>
      <c r="I84" s="1" t="str">
        <f>HYPERLINK("https://www.unipa.it/amministrazione/arearisorseumane/settorereclutamentoeselezioni/.content/2024/RTT/9972_15rtt_ing-ind-32_approvazione-atti.pdf","9972 del 02/10/2024")</f>
        <v>9972 del 02/10/2024</v>
      </c>
      <c r="J84" t="s">
        <v>23</v>
      </c>
      <c r="K84" t="s">
        <v>16</v>
      </c>
    </row>
    <row r="85" spans="1:11" x14ac:dyDescent="0.25">
      <c r="A85" t="s">
        <v>134</v>
      </c>
      <c r="B85" s="1" t="str">
        <f>HYPERLINK("https://www.unipa.it/amministrazione/arearisorseumane/settorereclutamentoeselezioni/.content/2024/RTT/5584---bando-15-rtt-riserva-art.-14c.6dl36-art.24c1bisl240-2.pdf","5584 del 10/06/2024")</f>
        <v>5584 del 10/06/2024</v>
      </c>
      <c r="C85" s="2" t="str">
        <f>HYPERLINK("https://www.unipa.it/amministrazione/arearisorseumane/settorereclutamentoeselezioni/.content/2024/RTT/5584---allegato---15-rtt-riserva-art.-14c.6dl36-art.24c1bisl240-2.pdf","Allegato 1")</f>
        <v>Allegato 1</v>
      </c>
      <c r="D85" t="s">
        <v>146</v>
      </c>
      <c r="E85" t="s">
        <v>147</v>
      </c>
      <c r="F85" t="s">
        <v>41</v>
      </c>
      <c r="G85" s="1" t="str">
        <f>HYPERLINK("https://www.unipa.it/amministrazione/arearisorseumane/settorereclutamentoeselezioni/.content/2024/RTT/7793-15rtt_ing-inf-02_nomina-commissione-1.pdf","7793 del 02/08/2024")</f>
        <v>7793 del 02/08/2024</v>
      </c>
      <c r="H85" s="2" t="str">
        <f>HYPERLINK("https://www.unipa.it/amministrazione/arearisorseumane/settorereclutamentoeselezioni/.content/2024/RTT/verbale-concorso-rtt09f1-dr5584-baronioverbale-1-senza-preliminare_signed.pdf","Verbale 1 - Criteri")</f>
        <v>Verbale 1 - Criteri</v>
      </c>
      <c r="I85" s="1" t="str">
        <f>HYPERLINK("https://www.unipa.it/amministrazione/arearisorseumane/settorereclutamentoeselezioni/.content/2024/RTT/10588---15rtt_ing-inf-02---approvazione-atti.pdf","10588 del 15/10/2024")</f>
        <v>10588 del 15/10/2024</v>
      </c>
      <c r="J85" t="s">
        <v>23</v>
      </c>
      <c r="K85" t="s">
        <v>16</v>
      </c>
    </row>
    <row r="86" spans="1:11" x14ac:dyDescent="0.25">
      <c r="A86" t="s">
        <v>134</v>
      </c>
      <c r="B86" s="1" t="str">
        <f>HYPERLINK("https://www.unipa.it/amministrazione/arearisorseumane/settorereclutamentoeselezioni/.content/2024/RTT/5584---bando-15-rtt-riserva-art.-14c.6dl36-art.24c1bisl240-2.pdf","5584 del 10/06/2024")</f>
        <v>5584 del 10/06/2024</v>
      </c>
      <c r="C86" s="2" t="str">
        <f>HYPERLINK("https://www.unipa.it/amministrazione/arearisorseumane/settorereclutamentoeselezioni/.content/2024/RTT/5584---allegato---15-rtt-riserva-art.-14c.6dl36-art.24c1bisl240-2.pdf","Allegato 1")</f>
        <v>Allegato 1</v>
      </c>
      <c r="D86" t="s">
        <v>148</v>
      </c>
      <c r="E86" t="s">
        <v>149</v>
      </c>
      <c r="F86" t="s">
        <v>150</v>
      </c>
      <c r="G86" s="1" t="str">
        <f>HYPERLINK("https://www.unipa.it/amministrazione/arearisorseumane/settorereclutamentoeselezioni/.content/2024/RTT/7791-15rtt_bio-02_nomina-commissione-1.pdf","7791 del 02/08/2024")</f>
        <v>7791 del 02/08/2024</v>
      </c>
      <c r="H86" s="2" t="str">
        <f>HYPERLINK("https://www.unipa.it/amministrazione/arearisorseumane/settorereclutamentoeselezioni/.content/2024/RTT/bio-02_verbale-1.pdf","Verbale 1 - Criteri")</f>
        <v>Verbale 1 - Criteri</v>
      </c>
      <c r="I86" s="1" t="str">
        <f>HYPERLINK("https://www.unipa.it/amministrazione/arearisorseumane/settorereclutamentoeselezioni/.content/2024/RTT/9359_15rtt_bio-02_approvazione-atti.pdf","9359 del 20/09/2024")</f>
        <v>9359 del 20/09/2024</v>
      </c>
      <c r="J86" t="s">
        <v>23</v>
      </c>
      <c r="K86" t="s">
        <v>16</v>
      </c>
    </row>
    <row r="87" spans="1:11" x14ac:dyDescent="0.25">
      <c r="A87" t="s">
        <v>134</v>
      </c>
      <c r="B87" s="1" t="str">
        <f>HYPERLINK("https://www.unipa.it/amministrazione/arearisorseumane/settorereclutamentoeselezioni/.content/2024/RTT/5584---bando-15-rtt-riserva-art.-14c.6dl36-art.24c1bisl240-2.pdf","5584 del 10/06/2024")</f>
        <v>5584 del 10/06/2024</v>
      </c>
      <c r="C87" s="2" t="str">
        <f>HYPERLINK("https://www.unipa.it/amministrazione/arearisorseumane/settorereclutamentoeselezioni/.content/2024/RTT/5584---allegato---15-rtt-riserva-art.-14c.6dl36-art.24c1bisl240-2.pdf","Allegato 1")</f>
        <v>Allegato 1</v>
      </c>
      <c r="D87" t="s">
        <v>151</v>
      </c>
      <c r="E87" t="s">
        <v>152</v>
      </c>
      <c r="F87" t="s">
        <v>122</v>
      </c>
      <c r="G87" s="1" t="str">
        <f>HYPERLINK("https://www.unipa.it/amministrazione/arearisorseumane/settorereclutamentoeselezioni/.content/2024/RTT/8979---15rtt_agr-15_nomina-commissione.pdf","8979 del 12/09/2024")</f>
        <v>8979 del 12/09/2024</v>
      </c>
      <c r="H87" s="2" t="str">
        <f>HYPERLINK("https://www.unipa.it/amministrazione/arearisorseumane/settorereclutamentoeselezioni/.content/2024/RTT/verbale_1_ttr_agr_15_unipa-signed.pdf","Verbale 1 - Criteri")</f>
        <v>Verbale 1 - Criteri</v>
      </c>
      <c r="I87" s="1" t="str">
        <f>HYPERLINK("https://www.unipa.it/amministrazione/arearisorseumane/settorereclutamentoeselezioni/.content/2024/RTT/11485_15rtt_agr-15_approvazione-atti.pdf","11485 del 31/10/2024")</f>
        <v>11485 del 31/10/2024</v>
      </c>
      <c r="J87" t="s">
        <v>23</v>
      </c>
      <c r="K87" t="s">
        <v>16</v>
      </c>
    </row>
    <row r="88" spans="1:11" x14ac:dyDescent="0.25">
      <c r="A88" t="s">
        <v>134</v>
      </c>
      <c r="B88" s="1" t="str">
        <f>HYPERLINK("https://www.unipa.it/amministrazione/arearisorseumane/settorereclutamentoeselezioni/.content/2024/RTT/5584---bando-15-rtt-riserva-art.-14c.6dl36-art.24c1bisl240-2.pdf","5584 del 10/06/2024")</f>
        <v>5584 del 10/06/2024</v>
      </c>
      <c r="C88" s="2" t="str">
        <f>HYPERLINK("https://www.unipa.it/amministrazione/arearisorseumane/settorereclutamentoeselezioni/.content/2024/RTT/5584---allegato---15-rtt-riserva-art.-14c.6dl36-art.24c1bisl240-2.pdf","Allegato 1")</f>
        <v>Allegato 1</v>
      </c>
      <c r="D88" t="s">
        <v>153</v>
      </c>
      <c r="E88" t="s">
        <v>154</v>
      </c>
      <c r="F88" t="s">
        <v>80</v>
      </c>
      <c r="G88" s="1" t="str">
        <f>HYPERLINK("https://www.unipa.it/amministrazione/arearisorseumane/settorereclutamentoeselezioni/.content/2024/RTT/7785-15rtt_bio-18_nomina-commissione-2.pdf","7785 del 02/08/2024")</f>
        <v>7785 del 02/08/2024</v>
      </c>
      <c r="H88" s="2" t="str">
        <f>HYPERLINK("https://www.unipa.it/amministrazione/arearisorseumane/settorereclutamentoeselezioni/.content/2024/RTT/rtt_bio18_verbale-1.pdf","Verbale 1 - Criteri")</f>
        <v>Verbale 1 - Criteri</v>
      </c>
      <c r="I88" s="1" t="str">
        <f>HYPERLINK("https://www.unipa.it/amministrazione/arearisorseumane/settorereclutamentoeselezioni/.content/2024/RTT/9968_15rtt_bio-18_approvazione-atti.pdf","9968 del 02/10/2024")</f>
        <v>9968 del 02/10/2024</v>
      </c>
      <c r="J88" t="s">
        <v>23</v>
      </c>
      <c r="K88" t="s">
        <v>16</v>
      </c>
    </row>
    <row r="89" spans="1:11" x14ac:dyDescent="0.25">
      <c r="A89" t="s">
        <v>134</v>
      </c>
      <c r="B89" s="1" t="str">
        <f>HYPERLINK("https://www.unipa.it/amministrazione/arearisorseumane/settorereclutamentoeselezioni/.content/2024/RTT/5584---bando-15-rtt-riserva-art.-14c.6dl36-art.24c1bisl240-2.pdf","5584 del 10/06/2024")</f>
        <v>5584 del 10/06/2024</v>
      </c>
      <c r="C89" s="2" t="str">
        <f>HYPERLINK("https://www.unipa.it/amministrazione/arearisorseumane/settorereclutamentoeselezioni/.content/2024/RTT/5584---allegato---15-rtt-riserva-art.-14c.6dl36-art.24c1bisl240-2.pdf","Allegato 1")</f>
        <v>Allegato 1</v>
      </c>
      <c r="D89" t="s">
        <v>155</v>
      </c>
      <c r="E89" t="s">
        <v>156</v>
      </c>
      <c r="F89" t="s">
        <v>80</v>
      </c>
      <c r="G89" s="1" t="str">
        <f>HYPERLINK("https://www.unipa.it/amministrazione/arearisorseumane/settorereclutamentoeselezioni/.content/2024/RTT/7788-15rtt_bio-19_nomina-commissione-1.pdf","7788 del 02/08/2024")</f>
        <v>7788 del 02/08/2024</v>
      </c>
      <c r="H89" s="2" t="str">
        <f>HYPERLINK("https://www.unipa.it/amministrazione/arearisorseumane/settorereclutamentoeselezioni/.content/2024/RTT/verbale-1_05_bios-15-finale_firmato.pdf","Verbale 1 - Criteri")</f>
        <v>Verbale 1 - Criteri</v>
      </c>
      <c r="I89" s="1" t="str">
        <f>HYPERLINK("https://www.unipa.it/amministrazione/arearisorseumane/settorereclutamentoeselezioni/.content/2024/RTT/10744---15rtt_bio-19_approvazione-atti.pdf","10744 del 17/10/2024")</f>
        <v>10744 del 17/10/2024</v>
      </c>
      <c r="J89" t="s">
        <v>23</v>
      </c>
      <c r="K89" t="s">
        <v>16</v>
      </c>
    </row>
    <row r="90" spans="1:11" x14ac:dyDescent="0.25">
      <c r="A90" t="s">
        <v>134</v>
      </c>
      <c r="B90" s="1" t="str">
        <f>HYPERLINK("https://www.unipa.it/amministrazione/arearisorseumane/settorereclutamentoeselezioni/.content/2024/RTT/5584---bando-15-rtt-riserva-art.-14c.6dl36-art.24c1bisl240-2.pdf","5584 del 10/06/2024")</f>
        <v>5584 del 10/06/2024</v>
      </c>
      <c r="C90" s="2" t="str">
        <f>HYPERLINK("https://www.unipa.it/amministrazione/arearisorseumane/settorereclutamentoeselezioni/.content/2024/RTT/5584---allegato---15-rtt-riserva-art.-14c.6dl36-art.24c1bisl240-2.pdf","Allegato 1")</f>
        <v>Allegato 1</v>
      </c>
      <c r="D90" t="s">
        <v>157</v>
      </c>
      <c r="E90" t="s">
        <v>158</v>
      </c>
      <c r="F90" t="s">
        <v>80</v>
      </c>
      <c r="G90" s="1" t="str">
        <f>HYPERLINK("https://www.unipa.it/amministrazione/arearisorseumane/settorereclutamentoeselezioni/.content/2024/RTT/9262_15rtt_chim-02_nomina-commissione.pdf","9262 del 18/09/2024")</f>
        <v>9262 del 18/09/2024</v>
      </c>
      <c r="H90" s="2" t="str">
        <f>HYPERLINK("https://www.unipa.it/amministrazione/arearisorseumane/settorereclutamentoeselezioni/.content/2024/RTT/15rtt_chim-02_verbale-1-_signed.pdf","Verbale 1 - Criteri")</f>
        <v>Verbale 1 - Criteri</v>
      </c>
      <c r="I90" s="1" t="str">
        <f>HYPERLINK("https://www.unipa.it/amministrazione/arearisorseumane/settorereclutamentoeselezioni/.content/2024/RTT/12660_15rtt_chim-02_approvazione-atti.pdf","12660 del 22/11/2024")</f>
        <v>12660 del 22/11/2024</v>
      </c>
      <c r="J90" t="s">
        <v>23</v>
      </c>
      <c r="K90" t="s">
        <v>16</v>
      </c>
    </row>
    <row r="91" spans="1:11" x14ac:dyDescent="0.25">
      <c r="A91" t="s">
        <v>134</v>
      </c>
      <c r="B91" s="1" t="str">
        <f>HYPERLINK("https://www.unipa.it/amministrazione/arearisorseumane/settorereclutamentoeselezioni/.content/2024/RTT/5584---bando-15-rtt-riserva-art.-14c.6dl36-art.24c1bisl240-2.pdf","5584 del 10/06/2024")</f>
        <v>5584 del 10/06/2024</v>
      </c>
      <c r="C91" s="2" t="str">
        <f>HYPERLINK("https://www.unipa.it/amministrazione/arearisorseumane/settorereclutamentoeselezioni/.content/2024/RTT/5584---allegato---15-rtt-riserva-art.-14c.6dl36-art.24c1bisl240-2.pdf","Allegato 1")</f>
        <v>Allegato 1</v>
      </c>
      <c r="D91" t="s">
        <v>128</v>
      </c>
      <c r="E91" t="s">
        <v>159</v>
      </c>
      <c r="F91" t="s">
        <v>50</v>
      </c>
      <c r="G91" s="1" t="str">
        <f>HYPERLINK("https://www.unipa.it/amministrazione/arearisorseumane/settorereclutamentoeselezioni/.content/2024/RTT/7425-15rtt_l-art-07_nomina-commissione-1.pdf","7425 del 25/07/2024")</f>
        <v>7425 del 25/07/2024</v>
      </c>
      <c r="H91" s="2" t="str">
        <f>HYPERLINK("https://www.unipa.it/amministrazione/arearisorseumane/settorereclutamentoeselezioni/.content/2024/RTT/rtt-l-art-07---verbale-1-senza-preliminare-firmato.pdf","Verbale 1 - Criteri")</f>
        <v>Verbale 1 - Criteri</v>
      </c>
      <c r="I91" s="1" t="str">
        <f>HYPERLINK("https://www.unipa.it/amministrazione/arearisorseumane/settorereclutamentoeselezioni/.content/2024/RTT/11439_15rtt_l-art-07_approvazione-atti.pdf","11439 del 30/10/2024")</f>
        <v>11439 del 30/10/2024</v>
      </c>
      <c r="J91" t="s">
        <v>23</v>
      </c>
      <c r="K91" t="s">
        <v>16</v>
      </c>
    </row>
    <row r="92" spans="1:11" x14ac:dyDescent="0.25">
      <c r="A92" t="s">
        <v>134</v>
      </c>
      <c r="B92" s="1" t="str">
        <f>HYPERLINK("https://www.unipa.it/amministrazione/arearisorseumane/settorereclutamentoeselezioni/.content/2024/RTT/5584---bando-15-rtt-riserva-art.-14c.6dl36-art.24c1bisl240-2.pdf","5584 del 10/06/2024")</f>
        <v>5584 del 10/06/2024</v>
      </c>
      <c r="C92" s="2" t="str">
        <f>HYPERLINK("https://www.unipa.it/amministrazione/arearisorseumane/settorereclutamentoeselezioni/.content/2024/RTT/5584---allegato---15-rtt-riserva-art.-14c.6dl36-art.24c1bisl240-2.pdf","Allegato 1")</f>
        <v>Allegato 1</v>
      </c>
      <c r="D92" t="s">
        <v>160</v>
      </c>
      <c r="E92" t="s">
        <v>161</v>
      </c>
      <c r="F92" t="s">
        <v>50</v>
      </c>
      <c r="G92" s="1" t="str">
        <f>HYPERLINK("https://www.unipa.it/amministrazione/arearisorseumane/settorereclutamentoeselezioni/.content/2024/RTT/7426-15rtt_m-fil-04_nomina-commissione-1.pdf","7426 del 25/07/2024")</f>
        <v>7426 del 25/07/2024</v>
      </c>
      <c r="H92" s="2" t="str">
        <f>HYPERLINK("https://www.unipa.it/amministrazione/arearisorseumane/settorereclutamentoeselezioni/.content/2024/RTT/15rtt_m-fil-04_verbale-1.pdf","Verbale 1 - Criteri")</f>
        <v>Verbale 1 - Criteri</v>
      </c>
      <c r="I92" s="1" t="str">
        <f>HYPERLINK("https://www.unipa.it/amministrazione/arearisorseumane/settorereclutamentoeselezioni/.content/2024/RTT/10892_15rtt_m-fil-04_approvazione-atti.pdf","10892 del 22/10/2024")</f>
        <v>10892 del 22/10/2024</v>
      </c>
      <c r="J92" t="s">
        <v>23</v>
      </c>
      <c r="K92" t="s">
        <v>16</v>
      </c>
    </row>
    <row r="93" spans="1:11" x14ac:dyDescent="0.25">
      <c r="A93" t="s">
        <v>134</v>
      </c>
      <c r="B93" s="1" t="str">
        <f>HYPERLINK("https://www.unipa.it/amministrazione/arearisorseumane/settorereclutamentoeselezioni/.content/2024/RTT/5584---bando-15-rtt-riserva-art.-14c.6dl36-art.24c1bisl240-2.pdf","5584 del 10/06/2024")</f>
        <v>5584 del 10/06/2024</v>
      </c>
      <c r="C93" s="2" t="str">
        <f>HYPERLINK("https://www.unipa.it/amministrazione/arearisorseumane/settorereclutamentoeselezioni/.content/2024/RTT/5584---allegato---15-rtt-riserva-art.-14c.6dl36-art.24c1bisl240-2.pdf","Allegato 1")</f>
        <v>Allegato 1</v>
      </c>
      <c r="D93" t="s">
        <v>162</v>
      </c>
      <c r="E93" t="s">
        <v>163</v>
      </c>
      <c r="F93" t="s">
        <v>50</v>
      </c>
      <c r="G93" s="1" t="str">
        <f>HYPERLINK("https://www.unipa.it/amministrazione/arearisorseumane/settorereclutamentoeselezioni/.content/2024/RTT/7405-15rtt_m-fil-06_nomina-commissione-1.pdf","7405 del 25/07/2024")</f>
        <v>7405 del 25/07/2024</v>
      </c>
      <c r="H93" s="2" t="str">
        <f>HYPERLINK("https://www.unipa.it/amministrazione/arearisorseumane/settorereclutamentoeselezioni/.content/2024/RTT/verbale-primo-rtt-m-fil06-7405-sum-.pdf","Verbale 1 - Criteri")</f>
        <v>Verbale 1 - Criteri</v>
      </c>
      <c r="I93" s="1" t="str">
        <f>HYPERLINK("https://www.unipa.it/amministrazione/arearisorseumane/settorereclutamentoeselezioni/.content/2024/RTT/11025---15rtt_m-fil-06_approvazione-atti.pdf","11025 del 24/10/2024")</f>
        <v>11025 del 24/10/2024</v>
      </c>
      <c r="J93" t="s">
        <v>23</v>
      </c>
      <c r="K93" t="s">
        <v>16</v>
      </c>
    </row>
    <row r="94" spans="1:11" x14ac:dyDescent="0.25">
      <c r="A94" t="s">
        <v>164</v>
      </c>
      <c r="B94" s="1" t="str">
        <f>HYPERLINK("https://www.unipa.it/amministrazione/arearisorseumane/settorereclutamentoeselezioni/.content/2024/RTT/5585---bando-21-rtt-14c6sept.pdf","5585 del 10/06/2024")</f>
        <v>5585 del 10/06/2024</v>
      </c>
      <c r="C94" s="2" t="str">
        <f>HYPERLINK("https://www.unipa.it/amministrazione/arearisorseumane/settorereclutamentoeselezioni/.content/2024/RTT/5585---allegato---21-rtt-14c6sept-profili-ver2.pdf","Allegato 1")</f>
        <v>Allegato 1</v>
      </c>
      <c r="D94" t="s">
        <v>165</v>
      </c>
      <c r="E94" t="s">
        <v>166</v>
      </c>
      <c r="F94" t="s">
        <v>139</v>
      </c>
      <c r="G94" s="1" t="str">
        <f>HYPERLINK("https://www.unipa.it/amministrazione/arearisorseumane/settorereclutamentoeselezioni/.content/2024/RTT/8028-20rtt_fis-07_nomina-commissione-1.pdf","8028 del 07/08/2024")</f>
        <v>8028 del 07/08/2024</v>
      </c>
      <c r="H94" s="2" t="str">
        <f>HYPERLINK("https://www.unipa.it/amministrazione/arearisorseumane/settorereclutamentoeselezioni/.content/2024/RTT/verbale_1_rtt-fis07_difc_definitivo-copia-2_signed.pdf","Verbale 1 - Criteri")</f>
        <v>Verbale 1 - Criteri</v>
      </c>
      <c r="I94" s="1" t="str">
        <f>HYPERLINK("https://www.unipa.it/amministrazione/arearisorseumane/settorereclutamentoeselezioni/.content/2024/RTT/10679---20rtt_fis-07_approvazione-atti.pdf","10679 del 17/10/2024")</f>
        <v>10679 del 17/10/2024</v>
      </c>
      <c r="J94" t="s">
        <v>23</v>
      </c>
      <c r="K94" t="s">
        <v>16</v>
      </c>
    </row>
    <row r="95" spans="1:11" x14ac:dyDescent="0.25">
      <c r="A95" t="s">
        <v>164</v>
      </c>
      <c r="B95" s="1" t="str">
        <f>HYPERLINK("https://www.unipa.it/amministrazione/arearisorseumane/settorereclutamentoeselezioni/.content/2024/RTT/5585---bando-21-rtt-14c6sept.pdf","5585 del 10/06/2024")</f>
        <v>5585 del 10/06/2024</v>
      </c>
      <c r="C95" s="2" t="str">
        <f>HYPERLINK("https://www.unipa.it/amministrazione/arearisorseumane/settorereclutamentoeselezioni/.content/2024/RTT/5585---allegato---21-rtt-14c6sept-profili-ver2.pdf","Allegato 1")</f>
        <v>Allegato 1</v>
      </c>
      <c r="D95" t="s">
        <v>55</v>
      </c>
      <c r="E95" t="s">
        <v>167</v>
      </c>
      <c r="F95" t="s">
        <v>57</v>
      </c>
      <c r="G95" s="1" t="str">
        <f>HYPERLINK("https://www.unipa.it/amministrazione/arearisorseumane/settorereclutamentoeselezioni/.content/2024/RTT/7758--20rtt_ius-02_nomina-commissione-1.pdf","7758 del 01/08/2024")</f>
        <v>7758 del 01/08/2024</v>
      </c>
      <c r="H95" s="2" t="str">
        <f>HYPERLINK("https://www.unipa.it/amministrazione/arearisorseumane/settorereclutamentoeselezioni/.content/2024/RTT/rtt-ius-02---verbale-1.pdf","Verbale 1 - Criteri")</f>
        <v>Verbale 1 - Criteri</v>
      </c>
      <c r="I95" s="1" t="str">
        <f>HYPERLINK("https://www.unipa.it/amministrazione/arearisorseumane/settorereclutamentoeselezioni/.content/2024/RTT/11516_20rtt_ius-02_approvazione-atti.pdf","11516 del 31/10/2024")</f>
        <v>11516 del 31/10/2024</v>
      </c>
      <c r="J95" t="s">
        <v>23</v>
      </c>
      <c r="K95" t="s">
        <v>16</v>
      </c>
    </row>
    <row r="96" spans="1:11" x14ac:dyDescent="0.25">
      <c r="A96" t="s">
        <v>164</v>
      </c>
      <c r="B96" s="1" t="str">
        <f>HYPERLINK("https://www.unipa.it/amministrazione/arearisorseumane/settorereclutamentoeselezioni/.content/2024/RTT/5585---bando-21-rtt-14c6sept.pdf","5585 del 10/06/2024")</f>
        <v>5585 del 10/06/2024</v>
      </c>
      <c r="C96" s="2" t="str">
        <f>HYPERLINK("https://www.unipa.it/amministrazione/arearisorseumane/settorereclutamentoeselezioni/.content/2024/RTT/5585---allegato---21-rtt-14c6sept-profili-ver2.pdf","Allegato 1")</f>
        <v>Allegato 1</v>
      </c>
      <c r="D96" t="s">
        <v>168</v>
      </c>
      <c r="E96" t="s">
        <v>169</v>
      </c>
      <c r="F96" t="s">
        <v>57</v>
      </c>
      <c r="G96" s="1" t="str">
        <f>HYPERLINK("https://www.unipa.it/amministrazione/arearisorseumane/settorereclutamentoeselezioni/.content/2024/RTT/7761-20rtt_ius-05_nomina-commissione-1.pdf","7761 del 01/08/2024")</f>
        <v>7761 del 01/08/2024</v>
      </c>
      <c r="H96" s="2" t="str">
        <f>HYPERLINK("https://www.unipa.it/amministrazione/arearisorseumane/settorereclutamentoeselezioni/.content/2024/RTT/20-rtt---ius-05---verbale-1-e-dichiarazioni_signed.pdf","Verbale 1 - Criteri")</f>
        <v>Verbale 1 - Criteri</v>
      </c>
      <c r="I96" s="1" t="str">
        <f>HYPERLINK("https://www.unipa.it/amministrazione/arearisorseumane/settorereclutamentoeselezioni/.content/2024/RTT/10797_20rtt_icar-05_approvazione-atti.pdf","9967 del 02/10/2024")</f>
        <v>9967 del 02/10/2024</v>
      </c>
      <c r="J96" t="s">
        <v>23</v>
      </c>
      <c r="K96" t="s">
        <v>16</v>
      </c>
    </row>
    <row r="97" spans="1:11" x14ac:dyDescent="0.25">
      <c r="A97" t="s">
        <v>164</v>
      </c>
      <c r="B97" s="1" t="str">
        <f>HYPERLINK("https://www.unipa.it/amministrazione/arearisorseumane/settorereclutamentoeselezioni/.content/2024/RTT/5585---bando-21-rtt-14c6sept.pdf","5585 del 10/06/2024")</f>
        <v>5585 del 10/06/2024</v>
      </c>
      <c r="C97" s="2" t="str">
        <f>HYPERLINK("https://www.unipa.it/amministrazione/arearisorseumane/settorereclutamentoeselezioni/.content/2024/RTT/5585---allegato---21-rtt-14c6sept-profili-ver2.pdf","Allegato 1")</f>
        <v>Allegato 1</v>
      </c>
      <c r="D97" t="s">
        <v>170</v>
      </c>
      <c r="E97" t="s">
        <v>171</v>
      </c>
      <c r="F97" t="s">
        <v>57</v>
      </c>
      <c r="G97" s="1" t="str">
        <f>HYPERLINK("https://www.unipa.it/amministrazione/arearisorseumane/settorereclutamentoeselezioni/.content/2024/RTT/7736_20rtt_ius-08_nomina-commissione.pdf","7736 del 01/08/2024")</f>
        <v>7736 del 01/08/2024</v>
      </c>
      <c r="H97" s="2" t="str">
        <f>HYPERLINK("https://www.unipa.it/amministrazione/arearisorseumane/settorereclutamentoeselezioni/.content/2024/RTT/ius-08-verbale-1-def-signed_signed-def.pdf","Verbale 1 - Criteri")</f>
        <v>Verbale 1 - Criteri</v>
      </c>
      <c r="I97" s="1" t="str">
        <f>HYPERLINK("https://www.unipa.it/amministrazione/arearisorseumane/settorereclutamentoeselezioni/.content/2024/RTT/12109_20rtt_ius-08_approvazione-atti.pdf","12109 del 12/11/2024")</f>
        <v>12109 del 12/11/2024</v>
      </c>
      <c r="J97" t="s">
        <v>23</v>
      </c>
      <c r="K97" t="s">
        <v>16</v>
      </c>
    </row>
    <row r="98" spans="1:11" x14ac:dyDescent="0.25">
      <c r="A98" t="s">
        <v>164</v>
      </c>
      <c r="B98" s="1" t="str">
        <f>HYPERLINK("https://www.unipa.it/amministrazione/arearisorseumane/settorereclutamentoeselezioni/.content/2024/RTT/5585---bando-21-rtt-14c6sept.pdf","5585 del 10/06/2024")</f>
        <v>5585 del 10/06/2024</v>
      </c>
      <c r="C98" s="2" t="str">
        <f>HYPERLINK("https://www.unipa.it/amministrazione/arearisorseumane/settorereclutamentoeselezioni/.content/2024/RTT/5585---allegato---21-rtt-14c6sept-profili-ver2.pdf","Allegato 1")</f>
        <v>Allegato 1</v>
      </c>
      <c r="D98" t="s">
        <v>172</v>
      </c>
      <c r="E98" t="s">
        <v>173</v>
      </c>
      <c r="F98" t="s">
        <v>57</v>
      </c>
      <c r="G98" s="1" t="str">
        <f>HYPERLINK("https://www.unipa.it/amministrazione/arearisorseumane/settorereclutamentoeselezioni/.content/2024/RTT/8098---20rtt_ius-17_nomina-commissione.pdf","8098 del 09/08/2024")</f>
        <v>8098 del 09/08/2024</v>
      </c>
      <c r="H98" s="2" t="str">
        <f>HYPERLINK("https://www.unipa.it/amministrazione/arearisorseumane/settorereclutamentoeselezioni/.content/2024/RTT/ius-17_verbale1.pdf","Verbale 1 - Criteri")</f>
        <v>Verbale 1 - Criteri</v>
      </c>
      <c r="I98" s="1" t="str">
        <f>HYPERLINK("https://www.unipa.it/amministrazione/arearisorseumane/settorereclutamentoeselezioni/.content/2024/RTT/13342---20rtt_ius-17_approvazione-atti.pdf","13342 del 03/12/2024")</f>
        <v>13342 del 03/12/2024</v>
      </c>
      <c r="J98" t="s">
        <v>23</v>
      </c>
      <c r="K98" t="s">
        <v>16</v>
      </c>
    </row>
    <row r="99" spans="1:11" x14ac:dyDescent="0.25">
      <c r="A99" t="s">
        <v>164</v>
      </c>
      <c r="B99" s="1" t="str">
        <f>HYPERLINK("https://www.unipa.it/amministrazione/arearisorseumane/settorereclutamentoeselezioni/.content/2024/RTT/5585---bando-21-rtt-14c6sept.pdf","5585 del 10/06/2024")</f>
        <v>5585 del 10/06/2024</v>
      </c>
      <c r="C99" s="2" t="str">
        <f>HYPERLINK("https://www.unipa.it/amministrazione/arearisorseumane/settorereclutamentoeselezioni/.content/2024/RTT/5585---allegato---21-rtt-14c6sept-profili-ver2.pdf","Allegato 1")</f>
        <v>Allegato 1</v>
      </c>
      <c r="D99" t="s">
        <v>174</v>
      </c>
      <c r="E99" t="s">
        <v>175</v>
      </c>
      <c r="F99" t="s">
        <v>41</v>
      </c>
      <c r="G99" s="1" t="str">
        <f>HYPERLINK("https://www.unipa.it/amministrazione/arearisorseumane/settorereclutamentoeselezioni/.content/2024/RTT/7795-20rtt_icar-03_nomina-commissione-1.pdf","7795 del 02/08/2024")</f>
        <v>7795 del 02/08/2024</v>
      </c>
      <c r="H99" s="2" t="str">
        <f>HYPERLINK("https://www.unipa.it/amministrazione/arearisorseumane/settorereclutamentoeselezioni/.content/2024/RTT/01_verbale-1-e-dichiarazioni.pdf","Verbale 1 - Criteri")</f>
        <v>Verbale 1 - Criteri</v>
      </c>
      <c r="I99" s="1" t="str">
        <f>HYPERLINK("https://www.unipa.it/amministrazione/arearisorseumane/settorereclutamentoeselezioni/.content/2024/RTT/9243_rtt_icar-03_approvazione-atti.pdf","9243 del 18/09/2024")</f>
        <v>9243 del 18/09/2024</v>
      </c>
      <c r="J99" t="s">
        <v>23</v>
      </c>
      <c r="K99" t="s">
        <v>16</v>
      </c>
    </row>
    <row r="100" spans="1:11" x14ac:dyDescent="0.25">
      <c r="A100" t="s">
        <v>164</v>
      </c>
      <c r="B100" s="1" t="str">
        <f>HYPERLINK("https://www.unipa.it/amministrazione/arearisorseumane/settorereclutamentoeselezioni/.content/2024/RTT/5585---bando-21-rtt-14c6sept.pdf","5585 del 10/06/2024")</f>
        <v>5585 del 10/06/2024</v>
      </c>
      <c r="C100" s="2" t="str">
        <f>HYPERLINK("https://www.unipa.it/amministrazione/arearisorseumane/settorereclutamentoeselezioni/.content/2024/RTT/5585---allegato---21-rtt-14c6sept-profili-ver2.pdf","Allegato 1")</f>
        <v>Allegato 1</v>
      </c>
      <c r="D100" t="s">
        <v>93</v>
      </c>
      <c r="E100" t="s">
        <v>176</v>
      </c>
      <c r="F100" t="s">
        <v>41</v>
      </c>
      <c r="G100" s="1" t="str">
        <f>HYPERLINK("https://www.unipa.it/amministrazione/arearisorseumane/settorereclutamentoeselezioni/.content/2024/RTT/7835-20rtt_icar-05_nomina-commissione-1.pdf","7835 del 02/08/2024")</f>
        <v>7835 del 02/08/2024</v>
      </c>
      <c r="H100" s="2" t="str">
        <f>HYPERLINK("https://www.unipa.it/amministrazione/arearisorseumane/settorereclutamentoeselezioni/.content/2024/RTT/icar-05_rtt_verbale-1-estratto.pdf","Verbale 1 - Criteri")</f>
        <v>Verbale 1 - Criteri</v>
      </c>
      <c r="I100" s="1" t="str">
        <f>HYPERLINK("https://www.unipa.it/amministrazione/arearisorseumane/settorereclutamentoeselezioni/.content/2024/RTT/10797_20rtt_icar-05_approvazione-atti.pdf","10797 del 18/10/2024")</f>
        <v>10797 del 18/10/2024</v>
      </c>
      <c r="J100" t="s">
        <v>23</v>
      </c>
      <c r="K100" t="s">
        <v>16</v>
      </c>
    </row>
    <row r="101" spans="1:11" x14ac:dyDescent="0.25">
      <c r="A101" t="s">
        <v>164</v>
      </c>
      <c r="B101" s="1" t="str">
        <f>HYPERLINK("https://www.unipa.it/amministrazione/arearisorseumane/settorereclutamentoeselezioni/.content/2024/RTT/5585---bando-21-rtt-14c6sept.pdf","5585 del 10/06/2024")</f>
        <v>5585 del 10/06/2024</v>
      </c>
      <c r="C101" s="2" t="str">
        <f>HYPERLINK("https://www.unipa.it/amministrazione/arearisorseumane/settorereclutamentoeselezioni/.content/2024/RTT/5585---allegato---21-rtt-14c6sept-profili-ver2.pdf","Allegato 1")</f>
        <v>Allegato 1</v>
      </c>
      <c r="D101" t="s">
        <v>177</v>
      </c>
      <c r="E101" t="s">
        <v>178</v>
      </c>
      <c r="F101" t="s">
        <v>41</v>
      </c>
      <c r="G101" s="1" t="str">
        <f>HYPERLINK("https://www.unipa.it/amministrazione/arearisorseumane/settorereclutamentoeselezioni/.content/2024/RTT/7801-20rtt_ing-ind-11_nomina-commissione-1.pdf","7801 del 02/08/2024")</f>
        <v>7801 del 02/08/2024</v>
      </c>
      <c r="H101" s="2" t="str">
        <f>HYPERLINK("https://www.unipa.it/amministrazione/arearisorseumane/settorereclutamentoeselezioni/.content/2024/RTT/ing-ind-11-verbale-1-e-dichiarazioni.pdf","Verbale 1 - Criteri")</f>
        <v>Verbale 1 - Criteri</v>
      </c>
      <c r="I101" s="1" t="str">
        <f>HYPERLINK("https://www.unipa.it/amministrazione/arearisorseumane/settorereclutamentoeselezioni/.content/2024/RTT/11874_20rtt_ing-ind-11_approvazione-atti.pdf","11874 del 08/11/2024")</f>
        <v>11874 del 08/11/2024</v>
      </c>
      <c r="J101" t="s">
        <v>23</v>
      </c>
      <c r="K101" t="s">
        <v>16</v>
      </c>
    </row>
    <row r="102" spans="1:11" x14ac:dyDescent="0.25">
      <c r="A102" t="s">
        <v>164</v>
      </c>
      <c r="B102" s="1" t="str">
        <f>HYPERLINK("https://www.unipa.it/amministrazione/arearisorseumane/settorereclutamentoeselezioni/.content/2024/RTT/5585---bando-21-rtt-14c6sept.pdf","5585 del 10/06/2024")</f>
        <v>5585 del 10/06/2024</v>
      </c>
      <c r="C102" s="2" t="str">
        <f>HYPERLINK("https://www.unipa.it/amministrazione/arearisorseumane/settorereclutamentoeselezioni/.content/2024/RTT/5585---allegato---21-rtt-14c6sept-profili-ver2.pdf","Allegato 1")</f>
        <v>Allegato 1</v>
      </c>
      <c r="D102" t="s">
        <v>98</v>
      </c>
      <c r="E102" t="s">
        <v>99</v>
      </c>
      <c r="F102" t="s">
        <v>41</v>
      </c>
      <c r="G102" s="1" t="str">
        <f>HYPERLINK("https://www.unipa.it/amministrazione/arearisorseumane/settorereclutamentoeselezioni/.content/2024/RTT/7797-20rtt_ing-ind-25_nomina-commissione-1.pdf","7797 del 02/08/2024")</f>
        <v>7797 del 02/08/2024</v>
      </c>
      <c r="H102" s="2" t="str">
        <f>HYPERLINK("https://www.unipa.it/amministrazione/arearisorseumane/settorereclutamentoeselezioni/.content/2024/RTT/verbale_1_senza_preliminare_rtt25_def-signed.pdf","Verbale 1 - Criteri")</f>
        <v>Verbale 1 - Criteri</v>
      </c>
      <c r="I102" s="1" t="str">
        <f>HYPERLINK("https://www.unipa.it/amministrazione/arearisorseumane/settorereclutamentoeselezioni/.content/2024/RTT/10725---20rtt_ing-ind-25_approvazione-atti.pdf","10725 del 17/10/2024")</f>
        <v>10725 del 17/10/2024</v>
      </c>
      <c r="J102" t="s">
        <v>23</v>
      </c>
      <c r="K102" t="s">
        <v>16</v>
      </c>
    </row>
    <row r="103" spans="1:11" x14ac:dyDescent="0.25">
      <c r="A103" t="s">
        <v>164</v>
      </c>
      <c r="B103" s="1" t="str">
        <f>HYPERLINK("https://www.unipa.it/amministrazione/arearisorseumane/settorereclutamentoeselezioni/.content/2024/RTT/5585---bando-21-rtt-14c6sept.pdf","5585 del 10/06/2024")</f>
        <v>5585 del 10/06/2024</v>
      </c>
      <c r="C103" s="2" t="str">
        <f>HYPERLINK("https://www.unipa.it/amministrazione/arearisorseumane/settorereclutamentoeselezioni/.content/2024/RTT/5585---allegato---21-rtt-14c6sept-profili-ver2.pdf","Allegato 1")</f>
        <v>Allegato 1</v>
      </c>
      <c r="D103" t="s">
        <v>98</v>
      </c>
      <c r="E103" t="s">
        <v>179</v>
      </c>
      <c r="F103" t="s">
        <v>41</v>
      </c>
      <c r="G103" s="1" t="str">
        <f>HYPERLINK("https://www.unipa.it/amministrazione/arearisorseumane/settorereclutamentoeselezioni/.content/2024/RTT/7845_20rtt_ing-ind-27_rettifica-nomina-commissione.pdf","7714 del 01/08/2024")</f>
        <v>7714 del 01/08/2024</v>
      </c>
      <c r="H103" s="2" t="str">
        <f>HYPERLINK("https://www.unipa.it/amministrazione/arearisorseumane/settorereclutamentoeselezioni/.content/2024/RTT/verbale-1-rtt-09d3-ingind27-post-rev-_finale.pdf","Verbale 1 - Criteri")</f>
        <v>Verbale 1 - Criteri</v>
      </c>
      <c r="I103" s="1" t="str">
        <f>HYPERLINK("https://www.unipa.it/amministrazione/arearisorseumane/settorereclutamentoeselezioni/.content/2024/RTT/11029---20rtt_ing-ind-27_approvazione-atti.pdf","11029 del 24/10/2024")</f>
        <v>11029 del 24/10/2024</v>
      </c>
      <c r="J103" t="s">
        <v>23</v>
      </c>
      <c r="K103" t="s">
        <v>16</v>
      </c>
    </row>
    <row r="104" spans="1:11" x14ac:dyDescent="0.25">
      <c r="A104" t="s">
        <v>164</v>
      </c>
      <c r="B104" s="1" t="str">
        <f>HYPERLINK("https://www.unipa.it/amministrazione/arearisorseumane/settorereclutamentoeselezioni/.content/2024/RTT/5585---bando-21-rtt-14c6sept.pdf","5585 del 10/06/2024")</f>
        <v>5585 del 10/06/2024</v>
      </c>
      <c r="C104" s="2" t="str">
        <f>HYPERLINK("https://www.unipa.it/amministrazione/arearisorseumane/settorereclutamentoeselezioni/.content/2024/RTT/5585---allegato---21-rtt-14c6sept-profili-ver2.pdf","Allegato 1")</f>
        <v>Allegato 1</v>
      </c>
      <c r="D104" t="s">
        <v>180</v>
      </c>
      <c r="E104" t="s">
        <v>181</v>
      </c>
      <c r="F104" t="s">
        <v>41</v>
      </c>
      <c r="G104" s="1" t="str">
        <f>HYPERLINK("https://www.unipa.it/amministrazione/arearisorseumane/settorereclutamentoeselezioni/.content/2024/RTT/7840-20rtt_ing-ind-31_nomina-commissione.pdf","7840 del 02/08/2024")</f>
        <v>7840 del 02/08/2024</v>
      </c>
      <c r="H104" s="2" t="str">
        <f>HYPERLINK("https://www.unipa.it/amministrazione/arearisorseumane/settorereclutamentoeselezioni/.content/2024/RTT/verbale-1-senza-preliminare-rtt-palermo-09e1_signed_signed.pdf","Verbale 1 - Criteri")</f>
        <v>Verbale 1 - Criteri</v>
      </c>
      <c r="I104" s="1" t="str">
        <f>HYPERLINK("https://www.unipa.it/amministrazione/arearisorseumane/settorereclutamentoeselezioni/.content/2024/RTT/9885---20rtt_ing-ind-31_approvazione-atti.pdf","9885 del 01/10/2024")</f>
        <v>9885 del 01/10/2024</v>
      </c>
      <c r="J104" t="s">
        <v>23</v>
      </c>
      <c r="K104" t="s">
        <v>16</v>
      </c>
    </row>
    <row r="105" spans="1:11" x14ac:dyDescent="0.25">
      <c r="A105" t="s">
        <v>164</v>
      </c>
      <c r="B105" s="1" t="str">
        <f>HYPERLINK("https://www.unipa.it/amministrazione/arearisorseumane/settorereclutamentoeselezioni/.content/2024/RTT/5585---bando-21-rtt-14c6sept.pdf","5585 del 10/06/2024")</f>
        <v>5585 del 10/06/2024</v>
      </c>
      <c r="C105" s="2" t="str">
        <f>HYPERLINK("https://www.unipa.it/amministrazione/arearisorseumane/settorereclutamentoeselezioni/.content/2024/RTT/5585---allegato---21-rtt-14c6sept-profili-ver2.pdf","Allegato 1")</f>
        <v>Allegato 1</v>
      </c>
      <c r="D105" t="s">
        <v>182</v>
      </c>
      <c r="E105" t="s">
        <v>183</v>
      </c>
      <c r="F105" t="s">
        <v>41</v>
      </c>
      <c r="G105" s="1" t="str">
        <f>HYPERLINK("https://www.unipa.it/amministrazione/arearisorseumane/settorereclutamentoeselezioni/.content/2024/RTT/7722--20rtt_ing-ind-34_nomina-commissione-2.pdf","7722 del 01/08/2024")</f>
        <v>7722 del 01/08/2024</v>
      </c>
      <c r="H105" s="2" t="str">
        <f>HYPERLINK("https://www.unipa.it/amministrazione/arearisorseumane/settorereclutamentoeselezioni/.content/2024/RTT/verbale1_2024-09-06.pdf","Verbale 1 - Criteri")</f>
        <v>Verbale 1 - Criteri</v>
      </c>
      <c r="I105" s="1" t="str">
        <f>HYPERLINK("https://www.unipa.it/amministrazione/arearisorseumane/settorereclutamentoeselezioni/.content/2024/RTT/9945---20rtt_ing-ind-34_approvazione-atti-1.pdf","9945 del 02/10/2024")</f>
        <v>9945 del 02/10/2024</v>
      </c>
      <c r="J105" t="s">
        <v>23</v>
      </c>
      <c r="K105" t="s">
        <v>16</v>
      </c>
    </row>
    <row r="106" spans="1:11" x14ac:dyDescent="0.25">
      <c r="A106" t="s">
        <v>164</v>
      </c>
      <c r="B106" s="1" t="str">
        <f>HYPERLINK("https://www.unipa.it/amministrazione/arearisorseumane/settorereclutamentoeselezioni/.content/2024/RTT/5585---bando-21-rtt-14c6sept.pdf","5585 del 10/06/2024")</f>
        <v>5585 del 10/06/2024</v>
      </c>
      <c r="C106" s="2" t="str">
        <f>HYPERLINK("https://www.unipa.it/amministrazione/arearisorseumane/settorereclutamentoeselezioni/.content/2024/RTT/5585---allegato---21-rtt-14c6sept-profili-ver2.pdf","Allegato 1")</f>
        <v>Allegato 1</v>
      </c>
      <c r="D106" t="s">
        <v>78</v>
      </c>
      <c r="E106" t="s">
        <v>184</v>
      </c>
      <c r="F106" t="s">
        <v>80</v>
      </c>
      <c r="G106" s="1" t="str">
        <f>HYPERLINK("https://www.unipa.it/amministrazione/arearisorseumane/settorereclutamentoeselezioni/.content/2024/RTT/9386--20rtt_bio-05_nomina-commissione.pdf","9386 del 23/09/2024")</f>
        <v>9386 del 23/09/2024</v>
      </c>
      <c r="H106" s="2" t="str">
        <f>HYPERLINK("https://www.unipa.it/amministrazione/arearisorseumane/settorereclutamentoeselezioni/.content/2024/RTT/bio-05---verbale-1-signed.pdf","Verbale 1 - Criteri")</f>
        <v>Verbale 1 - Criteri</v>
      </c>
      <c r="I106" s="1" t="str">
        <f>HYPERLINK("https://www.unipa.it/amministrazione/arearisorseumane/settorereclutamentoeselezioni/.content/2024/RTT/12887_20rtt_bio-05_approvazione-atti.pdf","12887 del 26/11/2024")</f>
        <v>12887 del 26/11/2024</v>
      </c>
      <c r="J106" t="s">
        <v>23</v>
      </c>
      <c r="K106" t="s">
        <v>16</v>
      </c>
    </row>
    <row r="107" spans="1:11" x14ac:dyDescent="0.25">
      <c r="A107" t="s">
        <v>164</v>
      </c>
      <c r="B107" s="1" t="str">
        <f>HYPERLINK("https://www.unipa.it/amministrazione/arearisorseumane/settorereclutamentoeselezioni/.content/2024/RTT/5585---bando-21-rtt-14c6sept.pdf","5585 del 10/06/2024")</f>
        <v>5585 del 10/06/2024</v>
      </c>
      <c r="C107" s="2" t="str">
        <f>HYPERLINK("https://www.unipa.it/amministrazione/arearisorseumane/settorereclutamentoeselezioni/.content/2024/RTT/5585---allegato---21-rtt-14c6sept-profili-ver2.pdf","Allegato 1")</f>
        <v>Allegato 1</v>
      </c>
      <c r="D107" t="s">
        <v>185</v>
      </c>
      <c r="E107" t="s">
        <v>186</v>
      </c>
      <c r="F107" t="s">
        <v>80</v>
      </c>
      <c r="G107" s="1" t="str">
        <f>HYPERLINK("https://www.unipa.it/amministrazione/arearisorseumane/settorereclutamentoeselezioni/.content/2024/RTT/9251_20rtt_bio-10_nomina-commissione.pdf","9251 del 18/09/2024")</f>
        <v>9251 del 18/09/2024</v>
      </c>
      <c r="H107" s="2" t="str">
        <f>HYPERLINK("https://www.unipa.it/amministrazione/arearisorseumane/settorereclutamentoeselezioni/.content/2024/RTT/verbale-1-e-dichiarazioni-rtt-bio_10-signed.pdf","Verbale 1 - Criteri")</f>
        <v>Verbale 1 - Criteri</v>
      </c>
      <c r="I107" s="1" t="str">
        <f>HYPERLINK("https://www.unipa.it/amministrazione/arearisorseumane/settorereclutamentoeselezioni/.content/2024/RTT/14109_20rtt_bio-10_approvazione-atti.pdf","14109 del 17/12/2024")</f>
        <v>14109 del 17/12/2024</v>
      </c>
      <c r="J107" t="s">
        <v>23</v>
      </c>
      <c r="K107" t="s">
        <v>16</v>
      </c>
    </row>
    <row r="108" spans="1:11" x14ac:dyDescent="0.25">
      <c r="A108" t="s">
        <v>164</v>
      </c>
      <c r="B108" s="1" t="str">
        <f>HYPERLINK("https://www.unipa.it/amministrazione/arearisorseumane/settorereclutamentoeselezioni/.content/2024/RTT/5585---bando-21-rtt-14c6sept.pdf","5585 del 10/06/2024")</f>
        <v>5585 del 10/06/2024</v>
      </c>
      <c r="C108" s="2" t="str">
        <f>HYPERLINK("https://www.unipa.it/amministrazione/arearisorseumane/settorereclutamentoeselezioni/.content/2024/RTT/5585---allegato---21-rtt-14c6sept-profili-ver2.pdf","Allegato 1")</f>
        <v>Allegato 1</v>
      </c>
      <c r="D108" t="s">
        <v>187</v>
      </c>
      <c r="E108" t="s">
        <v>188</v>
      </c>
      <c r="F108" t="s">
        <v>80</v>
      </c>
      <c r="G108" s="1" t="str">
        <f>HYPERLINK("https://www.unipa.it/amministrazione/arearisorseumane/settorereclutamentoeselezioni/.content/2024/RTT/9381---20rtt_chim-08_nomina-commissione.pdf","9381 del 23/09/2024")</f>
        <v>9381 del 23/09/2024</v>
      </c>
      <c r="H108" s="2" t="str">
        <f>HYPERLINK("https://www.unipa.it/amministrazione/arearisorseumane/settorereclutamentoeselezioni/.content/2024/RTT/rtt-chem07-a---verbale--1-signed-mr-sv-sc.pdf","Verbale 1 - Criteri")</f>
        <v>Verbale 1 - Criteri</v>
      </c>
      <c r="I108" s="1" t="str">
        <f>HYPERLINK("https://www.unipa.it/amministrazione/arearisorseumane/settorereclutamentoeselezioni/.content/2024/RTT/11432_20rtt_chim-08_approvazione-atti.pdf","11432 del 30/10/2024")</f>
        <v>11432 del 30/10/2024</v>
      </c>
      <c r="J108" t="s">
        <v>23</v>
      </c>
      <c r="K108" t="s">
        <v>16</v>
      </c>
    </row>
    <row r="109" spans="1:11" x14ac:dyDescent="0.25">
      <c r="A109" t="s">
        <v>164</v>
      </c>
      <c r="B109" s="1" t="str">
        <f>HYPERLINK("https://www.unipa.it/amministrazione/arearisorseumane/settorereclutamentoeselezioni/.content/2024/RTT/5585---bando-21-rtt-14c6sept.pdf","5585 del 10/06/2024")</f>
        <v>5585 del 10/06/2024</v>
      </c>
      <c r="C109" s="2" t="str">
        <f>HYPERLINK("https://www.unipa.it/amministrazione/arearisorseumane/settorereclutamentoeselezioni/.content/2024/RTT/5585---allegato---21-rtt-14c6sept-profili-ver2.pdf","Allegato 1")</f>
        <v>Allegato 1</v>
      </c>
      <c r="D109" t="s">
        <v>189</v>
      </c>
      <c r="E109" t="s">
        <v>190</v>
      </c>
      <c r="F109" t="s">
        <v>80</v>
      </c>
      <c r="G109" s="1" t="str">
        <f>HYPERLINK("https://www.unipa.it/amministrazione/arearisorseumane/settorereclutamentoeselezioni/.content/2024/RTT/9382_20rtt_chim-09_nomina-commissione.pdf","9382 del 23/09/2024")</f>
        <v>9382 del 23/09/2024</v>
      </c>
      <c r="H109" s="2" t="str">
        <f>HYPERLINK("https://www.unipa.it/amministrazione/arearisorseumane/settorereclutamentoeselezioni/.content/2024/RTT/verbale-1-chem-08-a-639-2024_signed1_signed.pdf","Verbale 1 - Criteri")</f>
        <v>Verbale 1 - Criteri</v>
      </c>
      <c r="I109" s="1" t="str">
        <f>HYPERLINK("https://www.unipa.it/amministrazione/arearisorseumane/settorereclutamentoeselezioni/.content/2024/RTT/13740_20rtt_chim-09_approvazione-atti.pdf","13740 del 10/12/2024")</f>
        <v>13740 del 10/12/2024</v>
      </c>
      <c r="J109" t="s">
        <v>23</v>
      </c>
      <c r="K109" t="s">
        <v>16</v>
      </c>
    </row>
    <row r="110" spans="1:11" x14ac:dyDescent="0.25">
      <c r="A110" t="s">
        <v>164</v>
      </c>
      <c r="B110" s="1" t="str">
        <f>HYPERLINK("https://www.unipa.it/amministrazione/arearisorseumane/settorereclutamentoeselezioni/.content/2024/RTT/5585---bando-21-rtt-14c6sept.pdf","5585 del 10/06/2024")</f>
        <v>5585 del 10/06/2024</v>
      </c>
      <c r="C110" s="2" t="str">
        <f>HYPERLINK("https://www.unipa.it/amministrazione/arearisorseumane/settorereclutamentoeselezioni/.content/2024/RTT/5585---allegato---21-rtt-14c6sept-profili-ver2.pdf","Allegato 1")</f>
        <v>Allegato 1</v>
      </c>
      <c r="D110" t="s">
        <v>66</v>
      </c>
      <c r="E110" t="s">
        <v>67</v>
      </c>
      <c r="F110" t="s">
        <v>50</v>
      </c>
      <c r="G110" s="1" t="str">
        <f>HYPERLINK("https://www.unipa.it/amministrazione/arearisorseumane/settorereclutamentoeselezioni/.content/2024/RTT/7423--20rtt_ing-inf-05_nomina-commissione-1.pdf","7423 del 25/07/2024")</f>
        <v>7423 del 25/07/2024</v>
      </c>
      <c r="H110" s="2" t="str">
        <f>HYPERLINK("https://www.unipa.it/amministrazione/arearisorseumane/settorereclutamentoeselezioni/.content/2024/RTT/verbale_1_v1_signed_glm.pdf","Verbale 1 - Criteri")</f>
        <v>Verbale 1 - Criteri</v>
      </c>
      <c r="I110" s="1" t="str">
        <f>HYPERLINK("https://www.unipa.it/amministrazione/arearisorseumane/settorereclutamentoeselezioni/.content/2024/RTT/20rtt_ing-inf-05_approvazione-atti.pdf","11520 del 31/10/2024")</f>
        <v>11520 del 31/10/2024</v>
      </c>
      <c r="J110" t="s">
        <v>23</v>
      </c>
      <c r="K110" t="s">
        <v>16</v>
      </c>
    </row>
    <row r="111" spans="1:11" x14ac:dyDescent="0.25">
      <c r="A111" t="s">
        <v>191</v>
      </c>
      <c r="B111" s="1" t="str">
        <f>HYPERLINK("https://www.unipa.it/amministrazione/arearisorseumane/settorereclutamentoeselezioni/.content/2024/RTDB/5607_bando-32-rtdb.pdf","5607 del 10/06/2024")</f>
        <v>5607 del 10/06/2024</v>
      </c>
      <c r="C111" s="2" t="str">
        <f>HYPERLINK("https://www.unipa.it/amministrazione/arearisorseumane/settorereclutamentoeselezioni/.content/2024/RTDB/5607_allegato1_32rtdb-ver3.pdf","Allegato 1")</f>
        <v>Allegato 1</v>
      </c>
      <c r="D111" t="s">
        <v>192</v>
      </c>
      <c r="E111" t="s">
        <v>193</v>
      </c>
      <c r="F111" t="s">
        <v>61</v>
      </c>
      <c r="G111" s="1" t="str">
        <f>HYPERLINK("https://www.unipa.it/amministrazione/arearisorseumane/settorereclutamentoeselezioni/.content/2024/RTDB/9559---32rtdb_bio-12_nomina-commissione.pdf","9559 del 25/09/2024")</f>
        <v>9559 del 25/09/2024</v>
      </c>
      <c r="H111" s="2" t="str">
        <f>HYPERLINK("https://www.unipa.it/amministrazione/arearisorseumane/settorereclutamentoeselezioni/.content/2024/RTDB/rtdb---bio-12---verbale-1-e-dichiarazioni.pdf","Verbale 1 - Criteri")</f>
        <v>Verbale 1 - Criteri</v>
      </c>
      <c r="I111" s="1" t="str">
        <f>HYPERLINK("https://www.unipa.it/amministrazione/arearisorseumane/settorereclutamentoeselezioni/.content/2024/RTDB/12966_32rtdb_bio-12_approvaz-atti.pdf","12966 del 27/11/2024")</f>
        <v>12966 del 27/11/2024</v>
      </c>
      <c r="J111" t="s">
        <v>38</v>
      </c>
      <c r="K111" s="4" t="s">
        <v>16</v>
      </c>
    </row>
    <row r="112" spans="1:11" x14ac:dyDescent="0.25">
      <c r="A112" t="s">
        <v>191</v>
      </c>
      <c r="B112" s="1" t="str">
        <f>HYPERLINK("https://www.unipa.it/amministrazione/arearisorseumane/settorereclutamentoeselezioni/.content/2024/RTDB/5607_bando-32-rtdb.pdf","5607 del 10/06/2024")</f>
        <v>5607 del 10/06/2024</v>
      </c>
      <c r="C112" s="2" t="str">
        <f>HYPERLINK("https://www.unipa.it/amministrazione/arearisorseumane/settorereclutamentoeselezioni/.content/2024/RTDB/5607_allegato1_32rtdb-ver3.pdf","Allegato 1")</f>
        <v>Allegato 1</v>
      </c>
      <c r="D112" t="s">
        <v>194</v>
      </c>
      <c r="E112" t="s">
        <v>195</v>
      </c>
      <c r="F112" t="s">
        <v>61</v>
      </c>
      <c r="G112" s="1" t="str">
        <f>HYPERLINK("https://www.unipa.it/amministrazione/arearisorseumane/settorereclutamentoeselezioni/.content/2024/RTDB/10262---32rtdb_med-27_nomina-commissione.pdf","10262 del 09/10/2024")</f>
        <v>10262 del 09/10/2024</v>
      </c>
      <c r="H112" s="2" t="str">
        <f>HYPERLINK("https://www.unipa.it/amministrazione/arearisorseumane/settorereclutamentoeselezioni/.content/2024/RTDB/32rtdb_med-27_-verbale-1-firmato-digitalmente_signed_signed.pdf","Verbale 1 - Criteri")</f>
        <v>Verbale 1 - Criteri</v>
      </c>
      <c r="I112" s="1" t="str">
        <f>HYPERLINK("https://www.unipa.it/amministrazione/arearisorseumane/settorereclutamentoeselezioni/.content/2024/RTDB/273---32rtdb_med-27_approvazione-atti.pdf","273 del 15/01/2025")</f>
        <v>273 del 15/01/2025</v>
      </c>
      <c r="J112" t="s">
        <v>38</v>
      </c>
      <c r="K112" s="5" t="s">
        <v>16</v>
      </c>
    </row>
    <row r="113" spans="1:11" x14ac:dyDescent="0.25">
      <c r="A113" t="s">
        <v>191</v>
      </c>
      <c r="B113" s="1" t="str">
        <f>HYPERLINK("https://www.unipa.it/amministrazione/arearisorseumane/settorereclutamentoeselezioni/.content/2024/RTDB/5607_bando-32-rtdb.pdf","5607 del 10/06/2024")</f>
        <v>5607 del 10/06/2024</v>
      </c>
      <c r="C113" s="2" t="str">
        <f>HYPERLINK("https://www.unipa.it/amministrazione/arearisorseumane/settorereclutamentoeselezioni/.content/2024/RTDB/5607_allegato1_32rtdb-ver3.pdf","Allegato 1")</f>
        <v>Allegato 1</v>
      </c>
      <c r="D113" t="s">
        <v>196</v>
      </c>
      <c r="E113" t="s">
        <v>197</v>
      </c>
      <c r="F113" t="s">
        <v>61</v>
      </c>
      <c r="G113" s="1" t="str">
        <f>HYPERLINK("https://www.unipa.it/amministrazione/arearisorseumane/settorereclutamentoeselezioni/.content/2024/RTDB/9378---32rtdb_med-32_nomina-commissione-1.pdf","9378 del 23/09/2024")</f>
        <v>9378 del 23/09/2024</v>
      </c>
      <c r="H113" s="2" t="str">
        <f>HYPERLINK("https://www.unipa.it/amministrazione/arearisorseumane/settorereclutamentoeselezioni/.content/2024/RTDB/rtdb-med-32-verbale-1-e-dichiarazioni.pdf","Verbale 1 - Criteri")</f>
        <v>Verbale 1 - Criteri</v>
      </c>
      <c r="I113" s="1" t="str">
        <f>HYPERLINK("https://www.unipa.it/amministrazione/arearisorseumane/settorereclutamentoeselezioni/.content/2024/RTDB/11300_32rtdb_med-32_approvaz-atti.pdf","11300 del 29/10/2024")</f>
        <v>11300 del 29/10/2024</v>
      </c>
      <c r="J113" t="s">
        <v>38</v>
      </c>
      <c r="K113" s="4" t="s">
        <v>16</v>
      </c>
    </row>
    <row r="114" spans="1:11" x14ac:dyDescent="0.25">
      <c r="A114" t="s">
        <v>191</v>
      </c>
      <c r="B114" s="1" t="str">
        <f>HYPERLINK("https://www.unipa.it/amministrazione/arearisorseumane/settorereclutamentoeselezioni/.content/2024/RTDB/5607_bando-32-rtdb.pdf","5607 del 10/06/2024")</f>
        <v>5607 del 10/06/2024</v>
      </c>
      <c r="C114" s="2" t="str">
        <f>HYPERLINK("https://www.unipa.it/amministrazione/arearisorseumane/settorereclutamentoeselezioni/.content/2024/RTDB/5607_allegato1_32rtdb-ver3.pdf","Allegato 1")</f>
        <v>Allegato 1</v>
      </c>
      <c r="D114" t="s">
        <v>198</v>
      </c>
      <c r="E114" t="s">
        <v>199</v>
      </c>
      <c r="F114" t="s">
        <v>61</v>
      </c>
      <c r="G114" s="1" t="str">
        <f>HYPERLINK("https://www.unipa.it/amministrazione/arearisorseumane/settorereclutamentoeselezioni/.content/2024/RTDB/9380---32rtdb_med-36_nomina-commissione.pdf","9380 del 23/09/2024")</f>
        <v>9380 del 23/09/2024</v>
      </c>
      <c r="H114" s="2" t="str">
        <f>HYPERLINK("https://www.unipa.it/amministrazione/arearisorseumane/settorereclutamentoeselezioni/.content/2024/RTDB/rtdb-med-36---verbale-1-e-dichiarazioni.pdf","Verbale 1 - Criteri")</f>
        <v>Verbale 1 - Criteri</v>
      </c>
      <c r="I114" s="1" t="str">
        <f>HYPERLINK("https://www.unipa.it/amministrazione/arearisorseumane/settorereclutamentoeselezioni/.content/2024/RTDB/12101_32rtdb_med-36_approvaz-atti.pdf","12101 del 12/11/2024")</f>
        <v>12101 del 12/11/2024</v>
      </c>
      <c r="J114" t="s">
        <v>38</v>
      </c>
      <c r="K114" t="s">
        <v>16</v>
      </c>
    </row>
    <row r="115" spans="1:11" x14ac:dyDescent="0.25">
      <c r="A115" t="s">
        <v>191</v>
      </c>
      <c r="B115" s="1" t="str">
        <f>HYPERLINK("https://www.unipa.it/amministrazione/arearisorseumane/settorereclutamentoeselezioni/.content/2024/RTDB/5607_bando-32-rtdb.pdf","5607 del 10/06/2024")</f>
        <v>5607 del 10/06/2024</v>
      </c>
      <c r="C115" s="2" t="str">
        <f>HYPERLINK("https://www.unipa.it/amministrazione/arearisorseumane/settorereclutamentoeselezioni/.content/2024/RTDB/5607_allegato1_32rtdb-ver3.pdf","Allegato 1")</f>
        <v>Allegato 1</v>
      </c>
      <c r="D115" t="s">
        <v>200</v>
      </c>
      <c r="E115" t="s">
        <v>201</v>
      </c>
      <c r="F115" t="s">
        <v>17</v>
      </c>
      <c r="G115" s="1" t="str">
        <f>HYPERLINK("https://www.unipa.it/amministrazione/arearisorseumane/settorereclutamentoeselezioni/.content/2024/RTDB/8172---32rtdb_l-ant-04_nomina-commissione-1.pdf","8172 del 27/08/2024")</f>
        <v>8172 del 27/08/2024</v>
      </c>
      <c r="H115" s="2" t="str">
        <f>HYPERLINK("https://www.unipa.it/amministrazione/arearisorseumane/settorereclutamentoeselezioni/.content/2024/RTDB/verbale-1-l-ant-04-estratto.pdf","Verbale 1 - Criteri")</f>
        <v>Verbale 1 - Criteri</v>
      </c>
      <c r="I115" s="1" t="str">
        <f>HYPERLINK("https://www.unipa.it/amministrazione/arearisorseumane/settorereclutamentoeselezioni/.content/2024/RTDB/10047---32rtdb_l-ant-04_approvazione-atti.pdf","10047 del 03/10/2024")</f>
        <v>10047 del 03/10/2024</v>
      </c>
      <c r="J115" t="s">
        <v>38</v>
      </c>
      <c r="K115" t="s">
        <v>16</v>
      </c>
    </row>
    <row r="116" spans="1:11" x14ac:dyDescent="0.25">
      <c r="A116" t="s">
        <v>191</v>
      </c>
      <c r="B116" s="1" t="str">
        <f>HYPERLINK("https://www.unipa.it/amministrazione/arearisorseumane/settorereclutamentoeselezioni/.content/2024/RTDB/5607_bando-32-rtdb.pdf","5607 del 10/06/2024")</f>
        <v>5607 del 10/06/2024</v>
      </c>
      <c r="C116" s="2" t="str">
        <f>HYPERLINK("https://www.unipa.it/amministrazione/arearisorseumane/settorereclutamentoeselezioni/.content/2024/RTDB/5607_allegato1_32rtdb-ver3.pdf","Allegato 1")</f>
        <v>Allegato 1</v>
      </c>
      <c r="D116" t="s">
        <v>160</v>
      </c>
      <c r="E116" t="s">
        <v>202</v>
      </c>
      <c r="F116" t="s">
        <v>17</v>
      </c>
      <c r="G116" s="1" t="str">
        <f>HYPERLINK("https://www.unipa.it/amministrazione/arearisorseumane/settorereclutamentoeselezioni/.content/2024/RTT/7396-32rtdb_m-fil-05_nomina-commissione-1.pdf","7396 del 25/07/2024")</f>
        <v>7396 del 25/07/2024</v>
      </c>
      <c r="H116" s="2" t="str">
        <f>HYPERLINK("https://www.unipa.it/amministrazione/arearisorseumane/settorereclutamentoeselezioni/.content/2024/RTDB/verbale-1-rtdb-m-fil_05-culture-e-societa.pdf1_signed-signed-signed.pdf","Verbale 1 - Criteri")</f>
        <v>Verbale 1 - Criteri</v>
      </c>
      <c r="I116" s="1" t="str">
        <f>HYPERLINK("https://www.unipa.it/amministrazione/arearisorseumane/settorereclutamentoeselezioni/.content/2024/RTDB/8937_32rtdb_m-fil-05_approvazione-atti.pdf","8937 del 11/09/2024")</f>
        <v>8937 del 11/09/2024</v>
      </c>
      <c r="J116" t="s">
        <v>38</v>
      </c>
      <c r="K116" s="5" t="s">
        <v>16</v>
      </c>
    </row>
    <row r="117" spans="1:11" x14ac:dyDescent="0.25">
      <c r="A117" t="s">
        <v>191</v>
      </c>
      <c r="B117" s="1" t="str">
        <f>HYPERLINK("https://www.unipa.it/amministrazione/arearisorseumane/settorereclutamentoeselezioni/.content/2024/RTDB/5607_bando-32-rtdb.pdf","5607 del 10/06/2024")</f>
        <v>5607 del 10/06/2024</v>
      </c>
      <c r="C117" s="2" t="str">
        <f>HYPERLINK("https://www.unipa.it/amministrazione/arearisorseumane/settorereclutamentoeselezioni/.content/2024/RTDB/5607_allegato1_32rtdb-ver3.pdf","Allegato 1")</f>
        <v>Allegato 1</v>
      </c>
      <c r="D117" t="s">
        <v>52</v>
      </c>
      <c r="E117" t="s">
        <v>53</v>
      </c>
      <c r="F117" t="s">
        <v>17</v>
      </c>
      <c r="G117" s="1" t="str">
        <f>HYPERLINK("https://www.unipa.it/amministrazione/arearisorseumane/settorereclutamentoeselezioni/.content/2024/RTT/7394--32rtdb_sps-01_nomina-commissione-1.pdf","7394 del 25/07/2024")</f>
        <v>7394 del 25/07/2024</v>
      </c>
      <c r="H117" s="2" t="str">
        <f>HYPERLINK("https://www.unipa.it/amministrazione/arearisorseumane/settorereclutamentoeselezioni/.content/2024/RTDB/verbale-n.-1-rtd-b-sps-01_signed_2.pdf","Verbale 1 - Criteri")</f>
        <v>Verbale 1 - Criteri</v>
      </c>
      <c r="I117" s="1" t="str">
        <f>HYPERLINK("https://www.unipa.it/amministrazione/arearisorseumane/settorereclutamentoeselezioni/.content/2024/RTDB/8937_32rtdb_m-fil-05_approvazione-atti.pdf","11684 del 06/11/2024")</f>
        <v>11684 del 06/11/2024</v>
      </c>
      <c r="J117" t="s">
        <v>38</v>
      </c>
      <c r="K117" s="5" t="s">
        <v>16</v>
      </c>
    </row>
    <row r="118" spans="1:11" x14ac:dyDescent="0.25">
      <c r="A118" t="s">
        <v>191</v>
      </c>
      <c r="B118" s="1" t="str">
        <f>HYPERLINK("https://www.unipa.it/amministrazione/arearisorseumane/settorereclutamentoeselezioni/.content/2024/RTDB/5607_bando-32-rtdb.pdf","5607 del 10/06/2024")</f>
        <v>5607 del 10/06/2024</v>
      </c>
      <c r="C118" s="2" t="str">
        <f>HYPERLINK("https://www.unipa.it/amministrazione/arearisorseumane/settorereclutamentoeselezioni/.content/2024/RTDB/5607_allegato1_32rtdb-ver3.pdf","Allegato 1")</f>
        <v>Allegato 1</v>
      </c>
      <c r="D118" t="s">
        <v>63</v>
      </c>
      <c r="E118" t="s">
        <v>64</v>
      </c>
      <c r="F118" t="s">
        <v>65</v>
      </c>
      <c r="G118" s="1" t="str">
        <f>HYPERLINK("https://www.unipa.it/amministrazione/arearisorseumane/settorereclutamentoeselezioni/.content/2024/RTDB/7844-32rtdb_icar-12_nomina-commissione-1.pdf","7844 del 02/08/2024")</f>
        <v>7844 del 02/08/2024</v>
      </c>
      <c r="H118" s="2" t="str">
        <f>HYPERLINK("https://www.unipa.it/amministrazione/arearisorseumane/settorereclutamentoeselezioni/.content/2024/RTDB/icar12-verbale-n.1-12-settembre-2024-def-signed-am---mrp---dr.pdf","Verbale 1 - Criteri")</f>
        <v>Verbale 1 - Criteri</v>
      </c>
      <c r="I118" s="1" t="str">
        <f>HYPERLINK("https://www.unipa.it/amministrazione/arearisorseumane/settorereclutamentoeselezioni/.content/2024/RTDB/14-_icar-12_approvaz-atti-1.pdf","14 del 07/01/2025")</f>
        <v>14 del 07/01/2025</v>
      </c>
      <c r="J118" t="s">
        <v>38</v>
      </c>
      <c r="K118" s="5" t="s">
        <v>16</v>
      </c>
    </row>
    <row r="119" spans="1:11" x14ac:dyDescent="0.25">
      <c r="A119" t="s">
        <v>191</v>
      </c>
      <c r="B119" s="1" t="str">
        <f>HYPERLINK("https://www.unipa.it/amministrazione/arearisorseumane/settorereclutamentoeselezioni/.content/2024/RTDB/5607_bando-32-rtdb.pdf","5607 del 10/06/2024")</f>
        <v>5607 del 10/06/2024</v>
      </c>
      <c r="C119" s="2" t="str">
        <f>HYPERLINK("https://www.unipa.it/amministrazione/arearisorseumane/settorereclutamentoeselezioni/.content/2024/RTDB/5607_allegato1_32rtdb-ver3.pdf","Allegato 1")</f>
        <v>Allegato 1</v>
      </c>
      <c r="D119" t="s">
        <v>203</v>
      </c>
      <c r="E119" t="s">
        <v>204</v>
      </c>
      <c r="F119" t="s">
        <v>65</v>
      </c>
      <c r="G119" s="1" t="str">
        <f>HYPERLINK("https://www.unipa.it/amministrazione/arearisorseumane/settorereclutamentoeselezioni/.content/2024/RTDB/7846_32rtdb_icar-14_nomina-commissione.pdf","7846 del 02/08/2024")</f>
        <v>7846 del 02/08/2024</v>
      </c>
      <c r="H119" s="2" t="str">
        <f>HYPERLINK("https://www.unipa.it/amministrazione/arearisorseumane/settorereclutamentoeselezioni/.content/2024/RTDB/verbale-01-e-dichiarazione_rtdb-icar14-1.pdf","Verbale 1 - Criteri")</f>
        <v>Verbale 1 - Criteri</v>
      </c>
      <c r="I119" s="1" t="str">
        <f>HYPERLINK("https://www.unipa.it/amministrazione/arearisorseumane/settorereclutamentoeselezioni/.content/2024/RTDB/12662_32rtdb_icar-14_approvaz-atti.pdf","12662 del 22/11/2024")</f>
        <v>12662 del 22/11/2024</v>
      </c>
      <c r="J119" t="s">
        <v>38</v>
      </c>
      <c r="K119" s="4" t="s">
        <v>16</v>
      </c>
    </row>
    <row r="120" spans="1:11" x14ac:dyDescent="0.25">
      <c r="A120" t="s">
        <v>191</v>
      </c>
      <c r="B120" s="1" t="str">
        <f>HYPERLINK("https://www.unipa.it/amministrazione/arearisorseumane/settorereclutamentoeselezioni/.content/2024/RTDB/5607_bando-32-rtdb.pdf","5607 del 10/06/2024")</f>
        <v>5607 del 10/06/2024</v>
      </c>
      <c r="C120" s="2" t="str">
        <f>HYPERLINK("https://www.unipa.it/amministrazione/arearisorseumane/settorereclutamentoeselezioni/.content/2024/RTDB/5607_allegato1_32rtdb-ver3.pdf","Allegato 1")</f>
        <v>Allegato 1</v>
      </c>
      <c r="D120" t="s">
        <v>124</v>
      </c>
      <c r="E120" t="s">
        <v>125</v>
      </c>
      <c r="F120" t="s">
        <v>65</v>
      </c>
      <c r="G120" s="1" t="str">
        <f>HYPERLINK("https://www.unipa.it/amministrazione/arearisorseumane/settorereclutamentoeselezioni/.content/2024/RTDB/7849-32rtdb_icar-17_nomina-commissione.pdf","7849 del 02/08/2024")</f>
        <v>7849 del 02/08/2024</v>
      </c>
      <c r="H120" s="2" t="str">
        <f>HYPERLINK("https://www.unipa.it/amministrazione/arearisorseumane/settorereclutamentoeselezioni/.content/2024/RTDB/32rtdb---icar-17-verbale-rtdb-palermo-01-25-09-24-signed-di-luggo-zerlenga-avella.pdf","Verbale 1 - Criteri")</f>
        <v>Verbale 1 - Criteri</v>
      </c>
      <c r="I120" s="1" t="str">
        <f>HYPERLINK("https://www.unipa.it/amministrazione/arearisorseumane/settorereclutamentoeselezioni/.content/2024/RTDB/10760_32rtdb_icar-17_approvaz-atti.pdf","10760 del 18/10/2024")</f>
        <v>10760 del 18/10/2024</v>
      </c>
      <c r="J120" t="s">
        <v>38</v>
      </c>
      <c r="K120" s="4" t="s">
        <v>16</v>
      </c>
    </row>
    <row r="121" spans="1:11" x14ac:dyDescent="0.25">
      <c r="A121" t="s">
        <v>191</v>
      </c>
      <c r="B121" s="1" t="str">
        <f>HYPERLINK("https://www.unipa.it/amministrazione/arearisorseumane/settorereclutamentoeselezioni/.content/2024/RTDB/5607_bando-32-rtdb.pdf","5607 del 10/06/2024")</f>
        <v>5607 del 10/06/2024</v>
      </c>
      <c r="C121" s="2" t="str">
        <f>HYPERLINK("https://www.unipa.it/amministrazione/arearisorseumane/settorereclutamentoeselezioni/.content/2024/RTDB/5607_allegato1_32rtdb-ver3.pdf","Allegato 1")</f>
        <v>Allegato 1</v>
      </c>
      <c r="D121" t="s">
        <v>205</v>
      </c>
      <c r="E121" t="s">
        <v>206</v>
      </c>
      <c r="F121" t="s">
        <v>57</v>
      </c>
      <c r="G121" s="1" t="str">
        <f>HYPERLINK("https://www.unipa.it/amministrazione/arearisorseumane/settorereclutamentoeselezioni/.content/2024/RTDB/7870-32rtdb_ius-16_nomina-commissione.pdf","7870 del 02/08/2024")</f>
        <v>7870 del 02/08/2024</v>
      </c>
      <c r="H121" s="2" t="str">
        <f>HYPERLINK("https://www.unipa.it/amministrazione/arearisorseumane/settorereclutamentoeselezioni/.content/2024/RTDB/verbale-n.-1---3-ottobre-2024-signed-2-copia.pdf","Verbale 1 - Criteri")</f>
        <v>Verbale 1 - Criteri</v>
      </c>
      <c r="I121" s="1" t="str">
        <f>HYPERLINK("https://www.unipa.it/amministrazione/arearisorseumane/settorereclutamentoeselezioni/.content/2024/RTDB/14228_32rtdb_ius-16_approvaz-atti.pdf","14228 del 18/12/2024")</f>
        <v>14228 del 18/12/2024</v>
      </c>
      <c r="J121" t="s">
        <v>38</v>
      </c>
      <c r="K121" s="4" t="s">
        <v>16</v>
      </c>
    </row>
    <row r="122" spans="1:11" x14ac:dyDescent="0.25">
      <c r="A122" t="s">
        <v>191</v>
      </c>
      <c r="B122" s="1" t="str">
        <f>HYPERLINK("https://www.unipa.it/amministrazione/arearisorseumane/settorereclutamentoeselezioni/.content/2024/RTDB/5607_bando-32-rtdb.pdf","5607 del 10/06/2024")</f>
        <v>5607 del 10/06/2024</v>
      </c>
      <c r="C122" s="2" t="str">
        <f>HYPERLINK("https://www.unipa.it/amministrazione/arearisorseumane/settorereclutamentoeselezioni/.content/2024/RTDB/5607_allegato1_32rtdb-ver3.pdf","Allegato 1")</f>
        <v>Allegato 1</v>
      </c>
      <c r="D122" t="s">
        <v>182</v>
      </c>
      <c r="E122" t="s">
        <v>207</v>
      </c>
      <c r="F122" t="s">
        <v>41</v>
      </c>
      <c r="G122" s="1" t="str">
        <f>HYPERLINK("https://www.unipa.it/amministrazione/arearisorseumane/settorereclutamentoeselezioni/.content/2024/RTDB/7874_32rtdb_ing-inf-06_rettifica-nomina-commissione.pdf","7767 del 01/08/2024")</f>
        <v>7767 del 01/08/2024</v>
      </c>
      <c r="H122" s="2" t="str">
        <f>HYPERLINK("https://www.unipa.it/amministrazione/arearisorseumane/settorereclutamentoeselezioni/.content/2024/RTDB/verbale1_ing_inf_06_signed.pdf","Verbale 1 - Criteri")</f>
        <v>Verbale 1 - Criteri</v>
      </c>
      <c r="I122" s="1" t="str">
        <f>HYPERLINK("https://www.unipa.it/amministrazione/arearisorseumane/settorereclutamentoeselezioni/.content/2024/RTDB/10181_32rtdb_ing-inf-06_approvaz-atti.pdf","10181 del 07/10/2024")</f>
        <v>10181 del 07/10/2024</v>
      </c>
      <c r="J122" t="s">
        <v>38</v>
      </c>
      <c r="K122" s="4" t="s">
        <v>16</v>
      </c>
    </row>
    <row r="123" spans="1:11" x14ac:dyDescent="0.25">
      <c r="A123" t="s">
        <v>191</v>
      </c>
      <c r="B123" s="1" t="str">
        <f>HYPERLINK("https://www.unipa.it/amministrazione/arearisorseumane/settorereclutamentoeselezioni/.content/2024/RTDB/5607_bando-32-rtdb.pdf","5607 del 10/06/2024")</f>
        <v>5607 del 10/06/2024</v>
      </c>
      <c r="C123" s="2" t="str">
        <f>HYPERLINK("https://www.unipa.it/amministrazione/arearisorseumane/settorereclutamentoeselezioni/.content/2024/RTDB/5607_allegato1_32rtdb-ver3.pdf","Allegato 1")</f>
        <v>Allegato 1</v>
      </c>
      <c r="D123" t="s">
        <v>208</v>
      </c>
      <c r="E123" t="s">
        <v>209</v>
      </c>
      <c r="F123" t="s">
        <v>150</v>
      </c>
      <c r="G123" s="1" t="str">
        <f>HYPERLINK("https://www.unipa.it/amministrazione/arearisorseumane/settorereclutamentoeselezioni/.content/2024/RTDB/7694_32rtdb_bio-07_nomina-commissione.pdf","7694 del 01/08/2024")</f>
        <v>7694 del 01/08/2024</v>
      </c>
      <c r="H123" s="2" t="str">
        <f>HYPERLINK("https://www.unipa.it/amministrazione/arearisorseumane/settorereclutamentoeselezioni/.content/2024/RTDB/bio-07-verbale-1_e-dichiarazioni-signed.pdf","Verbale 1 - Criteri")</f>
        <v>Verbale 1 - Criteri</v>
      </c>
      <c r="I123" s="1" t="str">
        <f>HYPERLINK("https://www.unipa.it/amministrazione/arearisorseumane/settorereclutamentoeselezioni/.content/2024/RTDB/10606---32rtdb__bio-07-approvazione-atti.pdf","10606 del 16/10/2024")</f>
        <v>10606 del 16/10/2024</v>
      </c>
      <c r="J123" t="s">
        <v>38</v>
      </c>
      <c r="K123" s="5" t="s">
        <v>16</v>
      </c>
    </row>
    <row r="124" spans="1:11" x14ac:dyDescent="0.25">
      <c r="A124" t="s">
        <v>191</v>
      </c>
      <c r="B124" s="1" t="str">
        <f>HYPERLINK("https://www.unipa.it/amministrazione/arearisorseumane/settorereclutamentoeselezioni/.content/2024/RTDB/5607_bando-32-rtdb.pdf","5607 del 10/06/2024")</f>
        <v>5607 del 10/06/2024</v>
      </c>
      <c r="C124" s="2" t="str">
        <f>HYPERLINK("https://www.unipa.it/amministrazione/arearisorseumane/settorereclutamentoeselezioni/.content/2024/RTDB/5607_allegato1_32rtdb-ver3.pdf","Allegato 1")</f>
        <v>Allegato 1</v>
      </c>
      <c r="D124" t="s">
        <v>155</v>
      </c>
      <c r="E124" t="s">
        <v>156</v>
      </c>
      <c r="F124" t="s">
        <v>150</v>
      </c>
      <c r="G124" s="1" t="str">
        <f>HYPERLINK("https://www.unipa.it/amministrazione/arearisorseumane/settorereclutamentoeselezioni/.content/2024/RTDB/7828-32rtdb_bio-19_nomina-commissione-1.pdf","7828 del 02/08/2024")</f>
        <v>7828 del 02/08/2024</v>
      </c>
      <c r="H124" s="2" t="str">
        <f>HYPERLINK("https://www.unipa.it/amministrazione/arearisorseumane/settorereclutamentoeselezioni/.content/2024/RTDB/rtdb-bio19-verbale-1-e-dichiarazioni_signed.pdf","Verbale 1 - Criteri")</f>
        <v>Verbale 1 - Criteri</v>
      </c>
      <c r="I124" s="1" t="str">
        <f>HYPERLINK("https://www.unipa.it/amministrazione/arearisorseumane/settorereclutamentoeselezioni/.content/2024/RTDB/11296---32rtdb_bio-19_approvaz-atti.pdf","11296 del 29/10/2024")</f>
        <v>11296 del 29/10/2024</v>
      </c>
      <c r="J124" t="s">
        <v>38</v>
      </c>
      <c r="K124" s="5" t="s">
        <v>16</v>
      </c>
    </row>
    <row r="125" spans="1:11" x14ac:dyDescent="0.25">
      <c r="A125" t="s">
        <v>191</v>
      </c>
      <c r="B125" s="1" t="str">
        <f>HYPERLINK("https://www.unipa.it/amministrazione/arearisorseumane/settorereclutamentoeselezioni/.content/2024/RTDB/5607_bando-32-rtdb.pdf","5607 del 10/06/2024")</f>
        <v>5607 del 10/06/2024</v>
      </c>
      <c r="C125" s="2" t="str">
        <f>HYPERLINK("https://www.unipa.it/amministrazione/arearisorseumane/settorereclutamentoeselezioni/.content/2024/RTDB/5607_allegato1_32rtdb-ver3.pdf","Allegato 1")</f>
        <v>Allegato 1</v>
      </c>
      <c r="D125" t="s">
        <v>210</v>
      </c>
      <c r="E125" t="s">
        <v>211</v>
      </c>
      <c r="F125" t="s">
        <v>150</v>
      </c>
      <c r="G125" s="1" t="str">
        <f>HYPERLINK("https://www.unipa.it/amministrazione/arearisorseumane/settorereclutamentoeselezioni/.content/2024/RTDB/7826--32rtdb_geo-02_nomina-commissione-1.pdf","7826 del 02/08/2024")</f>
        <v>7826 del 02/08/2024</v>
      </c>
      <c r="H125" s="2" t="str">
        <f>HYPERLINK("https://www.unipa.it/amministrazione/arearisorseumane/settorereclutamentoeselezioni/.content/2024/RTDB/verbale-1-geo_0231_signed.pdf","Verbale 1 - Criteri")</f>
        <v>Verbale 1 - Criteri</v>
      </c>
      <c r="I125" s="1" t="str">
        <f>HYPERLINK("https://www.unipa.it/amministrazione/arearisorseumane/settorereclutamentoeselezioni/.content/2024/RTDB/11223_32rtdb_geo-02_approvaz-atti.pdf","11223 del 28/10/2024")</f>
        <v>11223 del 28/10/2024</v>
      </c>
      <c r="J125" t="s">
        <v>38</v>
      </c>
      <c r="K125" s="4" t="s">
        <v>16</v>
      </c>
    </row>
    <row r="126" spans="1:11" x14ac:dyDescent="0.25">
      <c r="A126" t="s">
        <v>191</v>
      </c>
      <c r="B126" s="1" t="str">
        <f>HYPERLINK("https://www.unipa.it/amministrazione/arearisorseumane/settorereclutamentoeselezioni/.content/2024/RTDB/5607_bando-32-rtdb.pdf","5607 del 10/06/2024")</f>
        <v>5607 del 10/06/2024</v>
      </c>
      <c r="C126" s="2" t="str">
        <f>HYPERLINK("https://www.unipa.it/amministrazione/arearisorseumane/settorereclutamentoeselezioni/.content/2024/RTDB/5607_allegato1_32rtdb-ver3.pdf","Allegato 1")</f>
        <v>Allegato 1</v>
      </c>
      <c r="D126" t="s">
        <v>212</v>
      </c>
      <c r="E126" t="s">
        <v>213</v>
      </c>
      <c r="F126" t="s">
        <v>150</v>
      </c>
      <c r="G126" s="1" t="str">
        <f>HYPERLINK("https://www.unipa.it/amministrazione/arearisorseumane/settorereclutamentoeselezioni/.content/2024/RTDB/7805-32rtdb_secs-s-02_nomina-commissione-1.pdf","7805 del 02/08/2024")</f>
        <v>7805 del 02/08/2024</v>
      </c>
      <c r="H126" s="2" t="str">
        <f>HYPERLINK("https://www.unipa.it/amministrazione/arearisorseumane/settorereclutamentoeselezioni/.content/2024/RTDB/verbale-1-rtdb-secs-s02-firmatoe-dichiarazioni.pdf","Verbale 1 - Criteri")</f>
        <v>Verbale 1 - Criteri</v>
      </c>
      <c r="I126" s="1" t="str">
        <f>HYPERLINK("https://www.unipa.it/amministrazione/arearisorseumane/settorereclutamentoeselezioni/.content/2024/RTDB/11433_32rtdb_secs-s-02_approvaz-atti.pdf","11433 del 30/10/2024")</f>
        <v>11433 del 30/10/2024</v>
      </c>
      <c r="J126" t="s">
        <v>38</v>
      </c>
      <c r="K126" s="4" t="s">
        <v>16</v>
      </c>
    </row>
    <row r="127" spans="1:11" x14ac:dyDescent="0.25">
      <c r="A127" t="s">
        <v>191</v>
      </c>
      <c r="B127" s="1" t="str">
        <f>HYPERLINK("https://www.unipa.it/amministrazione/arearisorseumane/settorereclutamentoeselezioni/.content/2024/RTDB/5607_bando-32-rtdb.pdf","5607 del 10/06/2024")</f>
        <v>5607 del 10/06/2024</v>
      </c>
      <c r="C127" s="2" t="str">
        <f>HYPERLINK("https://www.unipa.it/amministrazione/arearisorseumane/settorereclutamentoeselezioni/.content/2024/RTDB/5607_allegato1_32rtdb-ver3.pdf","Allegato 1")</f>
        <v>Allegato 1</v>
      </c>
      <c r="D127" t="s">
        <v>214</v>
      </c>
      <c r="E127" t="s">
        <v>215</v>
      </c>
      <c r="F127" t="s">
        <v>70</v>
      </c>
      <c r="G127" s="1" t="str">
        <f>HYPERLINK("https://www.unipa.it/amministrazione/arearisorseumane/settorereclutamentoeselezioni/.content/2024/RTDB/8017-32rtdb_med-05_nomina-commissione-1.pdf","8017 del 07/08/2024")</f>
        <v>8017 del 07/08/2024</v>
      </c>
      <c r="H127" s="2" t="str">
        <f>HYPERLINK("https://www.unipa.it/amministrazione/arearisorseumane/settorereclutamentoeselezioni/.content/2024/RTDB/verbale-1-_med-05-estratto.pdf","Verbale 1 - Criteri")</f>
        <v>Verbale 1 - Criteri</v>
      </c>
      <c r="I127" s="1" t="str">
        <f>HYPERLINK("https://www.unipa.it/amministrazione/arearisorseumane/settorereclutamentoeselezioni/.content/2024/RTDB/9547---rtdb_med-05_approvazione-atti.pdf","9547 del 25/09/2024")</f>
        <v>9547 del 25/09/2024</v>
      </c>
      <c r="J127" t="s">
        <v>38</v>
      </c>
      <c r="K127" s="4" t="s">
        <v>16</v>
      </c>
    </row>
    <row r="128" spans="1:11" x14ac:dyDescent="0.25">
      <c r="A128" t="s">
        <v>191</v>
      </c>
      <c r="B128" s="1" t="str">
        <f>HYPERLINK("https://www.unipa.it/amministrazione/arearisorseumane/settorereclutamentoeselezioni/.content/2024/RTDB/5607_bando-32-rtdb.pdf","5607 del 10/06/2024")</f>
        <v>5607 del 10/06/2024</v>
      </c>
      <c r="C128" s="2" t="str">
        <f>HYPERLINK("https://www.unipa.it/amministrazione/arearisorseumane/settorereclutamentoeselezioni/.content/2024/RTDB/5607_allegato1_32rtdb-ver3.pdf","Allegato 1")</f>
        <v>Allegato 1</v>
      </c>
      <c r="D128" t="s">
        <v>216</v>
      </c>
      <c r="E128" t="s">
        <v>217</v>
      </c>
      <c r="F128" t="s">
        <v>70</v>
      </c>
      <c r="G128" s="1" t="str">
        <f>HYPERLINK("https://www.unipa.it/amministrazione/arearisorseumane/settorereclutamentoeselezioni/.content/2024/RTDB/8629_32rtdb_med-12_nomina-commissione.pdf","8629 del 04/09/2024")</f>
        <v>8629 del 04/09/2024</v>
      </c>
      <c r="H128" s="2" t="str">
        <f>HYPERLINK("https://www.unipa.it/amministrazione/arearisorseumane/settorereclutamentoeselezioni/.content/2024/RTDB/verbale-1_18092024_signed.pdf","Verbale 1 - Criteri")</f>
        <v>Verbale 1 - Criteri</v>
      </c>
      <c r="I128" s="1" t="str">
        <f>HYPERLINK("https://www.unipa.it/amministrazione/arearisorseumane/settorereclutamentoeselezioni/.content/2024/RTDB/10137_32rtdb_med-12_approvazione-atti.pdf","10137 del 07/10/2024")</f>
        <v>10137 del 07/10/2024</v>
      </c>
      <c r="J128" t="s">
        <v>38</v>
      </c>
      <c r="K128" s="4" t="s">
        <v>16</v>
      </c>
    </row>
    <row r="129" spans="1:11" x14ac:dyDescent="0.25">
      <c r="A129" t="s">
        <v>191</v>
      </c>
      <c r="B129" s="1" t="str">
        <f>HYPERLINK("https://www.unipa.it/amministrazione/arearisorseumane/settorereclutamentoeselezioni/.content/2024/RTDB/5607_bando-32-rtdb.pdf","5607 del 10/06/2024")</f>
        <v>5607 del 10/06/2024</v>
      </c>
      <c r="C129" s="2" t="str">
        <f>HYPERLINK("https://www.unipa.it/amministrazione/arearisorseumane/settorereclutamentoeselezioni/.content/2024/RTDB/5607_allegato1_32rtdb-ver3.pdf","Allegato 1")</f>
        <v>Allegato 1</v>
      </c>
      <c r="D129" t="s">
        <v>218</v>
      </c>
      <c r="E129" t="s">
        <v>219</v>
      </c>
      <c r="F129" t="s">
        <v>122</v>
      </c>
      <c r="G129" s="1" t="str">
        <f>HYPERLINK("https://www.unipa.it/amministrazione/arearisorseumane/settorereclutamentoeselezioni/.content/2024/RTDB/9372---32rtdb_agr-02_nomina-commissione-2.pdf","9372 del 23/09/2024")</f>
        <v>9372 del 23/09/2024</v>
      </c>
      <c r="H129" s="2" t="str">
        <f>HYPERLINK("https://www.unipa.it/amministrazione/arearisorseumane/settorereclutamentoeselezioni/.content/2024/RTDB/rtdb_agr02-verbale1-estratto.pdf","Verbale 1 - Criteri")</f>
        <v>Verbale 1 - Criteri</v>
      </c>
      <c r="I129" s="1" t="str">
        <f>HYPERLINK("https://www.unipa.it/amministrazione/arearisorseumane/settorereclutamentoeselezioni/.content/2024/RTDB/14428_-32rtdb_agr-02_approvaz-atti-1.pdf","14428 del 23/12/2024")</f>
        <v>14428 del 23/12/2024</v>
      </c>
      <c r="J129" t="s">
        <v>38</v>
      </c>
      <c r="K129" s="4" t="s">
        <v>16</v>
      </c>
    </row>
    <row r="130" spans="1:11" x14ac:dyDescent="0.25">
      <c r="A130" t="s">
        <v>191</v>
      </c>
      <c r="B130" s="1" t="str">
        <f>HYPERLINK("https://www.unipa.it/amministrazione/arearisorseumane/settorereclutamentoeselezioni/.content/2024/RTDB/5607_bando-32-rtdb.pdf","5607 del 10/06/2024")</f>
        <v>5607 del 10/06/2024</v>
      </c>
      <c r="C130" s="2" t="str">
        <f>HYPERLINK("https://www.unipa.it/amministrazione/arearisorseumane/settorereclutamentoeselezioni/.content/2024/RTDB/5607_allegato1_32rtdb-ver3.pdf","Allegato 1")</f>
        <v>Allegato 1</v>
      </c>
      <c r="D130" t="s">
        <v>220</v>
      </c>
      <c r="E130" t="s">
        <v>221</v>
      </c>
      <c r="F130" t="s">
        <v>122</v>
      </c>
      <c r="G130" s="1" t="str">
        <f>HYPERLINK("https://www.unipa.it/amministrazione/arearisorseumane/settorereclutamentoeselezioni/.content/2024/RTDB/9373---32rtdb_agr-05_nomina-commissione.pdf","9373 del 23/09/2024")</f>
        <v>9373 del 23/09/2024</v>
      </c>
      <c r="H130" s="2" t="str">
        <f>HYPERLINK("https://www.unipa.it/amministrazione/arearisorseumane/settorereclutamentoeselezioni/.content/2024/RTDB/agr-05_verbale-1_20241017_signed.pdf","Verbale 1 - Criteri")</f>
        <v>Verbale 1 - Criteri</v>
      </c>
      <c r="I130" s="1" t="str">
        <f>HYPERLINK("https://www.unipa.it/amministrazione/arearisorseumane/settorereclutamentoeselezioni/.content/2024/RTDB/12266_32rtdb_agr-05_approvaz-atti.pdf","12266 del 15/11/2024")</f>
        <v>12266 del 15/11/2024</v>
      </c>
      <c r="J130" t="s">
        <v>38</v>
      </c>
      <c r="K130" s="5" t="s">
        <v>16</v>
      </c>
    </row>
    <row r="131" spans="1:11" x14ac:dyDescent="0.25">
      <c r="A131" t="s">
        <v>191</v>
      </c>
      <c r="B131" s="1" t="str">
        <f>HYPERLINK("https://www.unipa.it/amministrazione/arearisorseumane/settorereclutamentoeselezioni/.content/2024/RTDB/5607_bando-32-rtdb.pdf","5607 del 10/06/2024")</f>
        <v>5607 del 10/06/2024</v>
      </c>
      <c r="C131" s="2" t="str">
        <f>HYPERLINK("https://www.unipa.it/amministrazione/arearisorseumane/settorereclutamentoeselezioni/.content/2024/RTDB/5607_allegato1_32rtdb-ver3.pdf","Allegato 1")</f>
        <v>Allegato 1</v>
      </c>
      <c r="D131" t="s">
        <v>120</v>
      </c>
      <c r="E131" t="s">
        <v>222</v>
      </c>
      <c r="F131" t="s">
        <v>122</v>
      </c>
      <c r="G131" s="1" t="str">
        <f>HYPERLINK("https://www.unipa.it/amministrazione/arearisorseumane/settorereclutamentoeselezioni/.content/2024/RTDB/9784_32rtdb_agr-07_nomina-commissione.pdf","9784 del 30/09/2024")</f>
        <v>9784 del 30/09/2024</v>
      </c>
      <c r="H131" s="2" t="str">
        <f>HYPERLINK("https://www.unipa.it/amministrazione/arearisorseumane/settorereclutamentoeselezioni/.content/2024/RTDB/verbale-1-nov25_signed_signed-signed.pdf","Verbale 1 - Criteri")</f>
        <v>Verbale 1 - Criteri</v>
      </c>
      <c r="I131" s="1" t="str">
        <f>HYPERLINK("https://www.unipa.it/amministrazione/arearisorseumane/settorereclutamentoeselezioni/.content/2024/RTDB/14364---32rtdb_agr-07_approvaz-atti.pdf","14364 del 20/12/2024")</f>
        <v>14364 del 20/12/2024</v>
      </c>
      <c r="J131" t="s">
        <v>38</v>
      </c>
      <c r="K131" s="5" t="s">
        <v>16</v>
      </c>
    </row>
    <row r="132" spans="1:11" x14ac:dyDescent="0.25">
      <c r="A132" t="s">
        <v>191</v>
      </c>
      <c r="B132" s="1" t="str">
        <f>HYPERLINK("https://www.unipa.it/amministrazione/arearisorseumane/settorereclutamentoeselezioni/.content/2024/RTDB/5607_bando-32-rtdb.pdf","5607 del 10/06/2024")</f>
        <v>5607 del 10/06/2024</v>
      </c>
      <c r="C132" s="2" t="str">
        <f>HYPERLINK("https://www.unipa.it/amministrazione/arearisorseumane/settorereclutamentoeselezioni/.content/2024/RTDB/5607_allegato1_32rtdb-ver3.pdf","Allegato 1")</f>
        <v>Allegato 1</v>
      </c>
      <c r="D132" t="s">
        <v>223</v>
      </c>
      <c r="E132" t="s">
        <v>224</v>
      </c>
      <c r="F132" t="s">
        <v>122</v>
      </c>
      <c r="G132" s="1" t="str">
        <f>HYPERLINK("https://www.unipa.it/amministrazione/arearisorseumane/settorereclutamentoeselezioni/.content/2024/RTDB/9374---32rtdb_agr-08_nomina-commissione-2.pdf","9374 del 23/09/2024")</f>
        <v>9374 del 23/09/2024</v>
      </c>
      <c r="H132" s="2" t="str">
        <f>HYPERLINK("https://www.unipa.it/amministrazione/arearisorseumane/settorereclutamentoeselezioni/.content/2024/RTDB/verbale_1_rtdb_agr08_7_ott_2024_signed.pdf","Verbale 1 - Criteri")</f>
        <v>Verbale 1 - Criteri</v>
      </c>
      <c r="I132" s="1" t="str">
        <f>HYPERLINK("https://www.unipa.it/amministrazione/arearisorseumane/settorereclutamentoeselezioni/.content/2024/RTDB/11302---32rtdb_agr-08-approvazione-atti.pdf","11302 del 29/10/2024")</f>
        <v>11302 del 29/10/2024</v>
      </c>
      <c r="J132" t="s">
        <v>38</v>
      </c>
      <c r="K132" s="5" t="s">
        <v>16</v>
      </c>
    </row>
    <row r="133" spans="1:11" x14ac:dyDescent="0.25">
      <c r="A133" t="s">
        <v>191</v>
      </c>
      <c r="B133" s="1" t="str">
        <f>HYPERLINK("https://www.unipa.it/amministrazione/arearisorseumane/settorereclutamentoeselezioni/.content/2024/RTDB/5607_bando-32-rtdb.pdf","5607 del 10/06/2024")</f>
        <v>5607 del 10/06/2024</v>
      </c>
      <c r="C133" s="2" t="str">
        <f>HYPERLINK("https://www.unipa.it/amministrazione/arearisorseumane/settorereclutamentoeselezioni/.content/2024/RTDB/5607_allegato1_32rtdb-ver3.pdf","Allegato 1")</f>
        <v>Allegato 1</v>
      </c>
      <c r="D133" t="s">
        <v>225</v>
      </c>
      <c r="E133" t="s">
        <v>226</v>
      </c>
      <c r="F133" t="s">
        <v>122</v>
      </c>
      <c r="G133" s="1" t="str">
        <f>HYPERLINK("https://www.unipa.it/amministrazione/arearisorseumane/settorereclutamentoeselezioni/.content/2024/RTDB/8631_32rtdb_agr-12_nomina-commissione.pdf","8631 del 04/09/2024")</f>
        <v>8631 del 04/09/2024</v>
      </c>
      <c r="H133" s="2" t="str">
        <f>HYPERLINK("https://www.unipa.it/amministrazione/arearisorseumane/settorereclutamentoeselezioni/.content/2024/RTDB/rtdb-agr-12-verbale-1-e-dichiarazioni.pdf","Verbale 1 - Criteri")</f>
        <v>Verbale 1 - Criteri</v>
      </c>
      <c r="I133" s="1" t="str">
        <f>HYPERLINK("https://www.unipa.it/amministrazione/arearisorseumane/settorereclutamentoeselezioni/.content/2024/RTDB/12668_32rtdb_agr-12_approvaz-atti.pdf","12668 del 22/11/2024")</f>
        <v>12668 del 22/11/2024</v>
      </c>
      <c r="J133" t="s">
        <v>38</v>
      </c>
      <c r="K133" s="5" t="s">
        <v>16</v>
      </c>
    </row>
    <row r="134" spans="1:11" x14ac:dyDescent="0.25">
      <c r="A134" t="s">
        <v>191</v>
      </c>
      <c r="B134" s="1" t="str">
        <f>HYPERLINK("https://www.unipa.it/amministrazione/arearisorseumane/settorereclutamentoeselezioni/.content/2024/RTDB/5607_bando-32-rtdb.pdf","5607 del 10/06/2024")</f>
        <v>5607 del 10/06/2024</v>
      </c>
      <c r="C134" s="2" t="str">
        <f>HYPERLINK("https://www.unipa.it/amministrazione/arearisorseumane/settorereclutamentoeselezioni/.content/2024/RTDB/5607_allegato1_32rtdb-ver3.pdf","Allegato 1")</f>
        <v>Allegato 1</v>
      </c>
      <c r="D134" t="s">
        <v>227</v>
      </c>
      <c r="E134" t="s">
        <v>228</v>
      </c>
      <c r="F134" t="s">
        <v>122</v>
      </c>
      <c r="G134" s="1" t="str">
        <f>HYPERLINK("https://www.unipa.it/amministrazione/arearisorseumane/settorereclutamentoeselezioni/.content/2024/RTDB/9072---32rtdb_agr-16_nomina-commissione-3.pdf","9072 del 16/09/2024")</f>
        <v>9072 del 16/09/2024</v>
      </c>
      <c r="H134" s="2" t="str">
        <f>HYPERLINK("https://www.unipa.it/amministrazione/arearisorseumane/settorereclutamentoeselezioni/.content/2024/RTDB/32rtdb_agr-16_verbale1-estratto.pdf","Verbale 1 - Criteri")</f>
        <v>Verbale 1 - Criteri</v>
      </c>
      <c r="I134" s="1" t="str">
        <f>HYPERLINK("https://www.unipa.it/amministrazione/arearisorseumane/settorereclutamentoeselezioni/.content/2024/RTDB/12092_32rtdb_agr-16_approvaz-atti.pdf","12092 del 12/11/2024")</f>
        <v>12092 del 12/11/2024</v>
      </c>
      <c r="J134" t="s">
        <v>38</v>
      </c>
      <c r="K134" s="4" t="s">
        <v>16</v>
      </c>
    </row>
    <row r="135" spans="1:11" x14ac:dyDescent="0.25">
      <c r="A135" t="s">
        <v>191</v>
      </c>
      <c r="B135" s="1" t="str">
        <f>HYPERLINK("https://www.unipa.it/amministrazione/arearisorseumane/settorereclutamentoeselezioni/.content/2024/RTDB/5607_bando-32-rtdb.pdf","5607 del 10/06/2024")</f>
        <v>5607 del 10/06/2024</v>
      </c>
      <c r="C135" s="2" t="str">
        <f>HYPERLINK("https://www.unipa.it/amministrazione/arearisorseumane/settorereclutamentoeselezioni/.content/2024/RTDB/5607_allegato1_32rtdb-ver3.pdf","Allegato 1")</f>
        <v>Allegato 1</v>
      </c>
      <c r="D135" t="s">
        <v>148</v>
      </c>
      <c r="E135" t="s">
        <v>149</v>
      </c>
      <c r="F135" t="s">
        <v>122</v>
      </c>
      <c r="G135" s="1" t="str">
        <f>HYPERLINK("https://www.unipa.it/amministrazione/arearisorseumane/settorereclutamentoeselezioni/.content/2024/RTDB/8630_32rtdb_bio-02_nomina-commissione.pdf","8630 del 04/09/2024")</f>
        <v>8630 del 04/09/2024</v>
      </c>
      <c r="H135" s="2" t="str">
        <f>HYPERLINK("https://www.unipa.it/amministrazione/arearisorseumane/settorereclutamentoeselezioni/.content/2024/RTDB/32rtdb_bio-02-verbale_1.pdf","Verbale 1 - Criteri")</f>
        <v>Verbale 1 - Criteri</v>
      </c>
      <c r="I135" s="1" t="str">
        <f>HYPERLINK("https://www.unipa.it/amministrazione/arearisorseumane/settorereclutamentoeselezioni/.content/2024/RTDB/11055---32rtdb__bio-02-approvazione-atti-2.pdf","11055 del 24/10/2024")</f>
        <v>11055 del 24/10/2024</v>
      </c>
      <c r="J135" t="s">
        <v>38</v>
      </c>
      <c r="K135" s="4" t="s">
        <v>16</v>
      </c>
    </row>
    <row r="136" spans="1:11" x14ac:dyDescent="0.25">
      <c r="A136" t="s">
        <v>191</v>
      </c>
      <c r="B136" s="1" t="str">
        <f>HYPERLINK("https://www.unipa.it/amministrazione/arearisorseumane/settorereclutamentoeselezioni/.content/2024/RTDB/5607_bando-32-rtdb.pdf","5607 del 10/06/2024")</f>
        <v>5607 del 10/06/2024</v>
      </c>
      <c r="C136" s="2" t="str">
        <f>HYPERLINK("https://www.unipa.it/amministrazione/arearisorseumane/settorereclutamentoeselezioni/.content/2024/RTDB/5607_allegato1_32rtdb-ver3.pdf","Allegato 1")</f>
        <v>Allegato 1</v>
      </c>
      <c r="D136" t="s">
        <v>229</v>
      </c>
      <c r="E136" t="s">
        <v>230</v>
      </c>
      <c r="F136" t="s">
        <v>77</v>
      </c>
      <c r="G136" s="1" t="str">
        <f>HYPERLINK("https://www.unipa.it/amministrazione/arearisorseumane/settorereclutamentoeselezioni/.content/2024/RTT/7399-32rtdb_m-edf-01_nomina-commissione-1.pdf","7399 del 25/07/2024")</f>
        <v>7399 del 25/07/2024</v>
      </c>
      <c r="H136" s="2" t="str">
        <f>HYPERLINK("https://www.unipa.it/amministrazione/arearisorseumane/settorereclutamentoeselezioni/.content/2024/RTDB/verbale-1-rtdb-criteri-020924-signed.pdf","Verbale 1 - Criteri")</f>
        <v>Verbale 1 - Criteri</v>
      </c>
      <c r="I136" s="1" t="str">
        <f>HYPERLINK("https://www.unipa.it/amministrazione/arearisorseumane/settorereclutamentoeselezioni/.content/2024/RTDB/9975_32rtdb_m-edf-01_approvazione-atti.pdf","9975 del 02/10/2024")</f>
        <v>9975 del 02/10/2024</v>
      </c>
      <c r="J136" t="s">
        <v>38</v>
      </c>
      <c r="K136" t="s">
        <v>16</v>
      </c>
    </row>
    <row r="137" spans="1:11" x14ac:dyDescent="0.25">
      <c r="A137" t="s">
        <v>191</v>
      </c>
      <c r="B137" s="1" t="str">
        <f>HYPERLINK("https://www.unipa.it/amministrazione/arearisorseumane/settorereclutamentoeselezioni/.content/2024/RTDB/5607_bando-32-rtdb.pdf","5607 del 10/06/2024")</f>
        <v>5607 del 10/06/2024</v>
      </c>
      <c r="C137" s="2" t="str">
        <f>HYPERLINK("https://www.unipa.it/amministrazione/arearisorseumane/settorereclutamentoeselezioni/.content/2024/RTDB/5607_allegato1_32rtdb-ver3.pdf","Allegato 1")</f>
        <v>Allegato 1</v>
      </c>
      <c r="D137" t="s">
        <v>231</v>
      </c>
      <c r="E137" t="s">
        <v>232</v>
      </c>
      <c r="F137" t="s">
        <v>77</v>
      </c>
      <c r="G137" s="1" t="str">
        <f>HYPERLINK("https://www.unipa.it/amministrazione/arearisorseumane/settorereclutamentoeselezioni/.content/2024/RTDB/7699_32rtdb_m-ped-04_nomina-commissione.pdf","7699 del 01/08/2024")</f>
        <v>7699 del 01/08/2024</v>
      </c>
      <c r="H137" s="2" t="str">
        <f>HYPERLINK("https://www.unipa.it/amministrazione/arearisorseumane/settorereclutamentoeselezioni/.content/2024/RTDB/32rtdb_m-ped-04_verbale-1_abstract.pdf","Verbale 1 - Criteri")</f>
        <v>Verbale 1 - Criteri</v>
      </c>
      <c r="I137" s="1" t="str">
        <f>HYPERLINK("https://www.unipa.it/amministrazione/arearisorseumane/settorereclutamentoeselezioni/.content/2024/RTDB/9042---32rtdb_m-ped-04_approvazione-atti.pdf","9042 del 13/09/2024")</f>
        <v>9042 del 13/09/2024</v>
      </c>
      <c r="J137" t="s">
        <v>38</v>
      </c>
      <c r="K137" t="s">
        <v>16</v>
      </c>
    </row>
    <row r="138" spans="1:11" x14ac:dyDescent="0.25">
      <c r="A138" t="s">
        <v>191</v>
      </c>
      <c r="B138" s="1" t="str">
        <f>HYPERLINK("https://www.unipa.it/amministrazione/arearisorseumane/settorereclutamentoeselezioni/.content/2024/RTDB/5607_bando-32-rtdb.pdf","5607 del 10/06/2024")</f>
        <v>5607 del 10/06/2024</v>
      </c>
      <c r="C138" s="2" t="str">
        <f>HYPERLINK("https://www.unipa.it/amministrazione/arearisorseumane/settorereclutamentoeselezioni/.content/2024/RTDB/5607_allegato1_32rtdb-ver3.pdf","Allegato 1")</f>
        <v>Allegato 1</v>
      </c>
      <c r="D138" t="s">
        <v>157</v>
      </c>
      <c r="E138" t="s">
        <v>158</v>
      </c>
      <c r="F138" t="s">
        <v>80</v>
      </c>
      <c r="G138" s="1" t="str">
        <f>HYPERLINK("https://www.unipa.it/amministrazione/arearisorseumane/settorereclutamentoeselezioni/.content/2024/RTDB/7703-32rtdb_chim-02_nomina-commissione.pdf","7703 del 01/08/2024")</f>
        <v>7703 del 01/08/2024</v>
      </c>
      <c r="H138" s="2" t="str">
        <f>HYPERLINK("https://www.unipa.it/amministrazione/arearisorseumane/settorereclutamentoeselezioni/.content/2024/RTDB/rtdb-chim-02---verbale-1_rtdb__signed-cp-1.pdf","Verbale 1 - Criteri")</f>
        <v>Verbale 1 - Criteri</v>
      </c>
      <c r="I138" s="1" t="str">
        <f>HYPERLINK("https://www.unipa.it/amministrazione/arearisorseumane/settorereclutamentoeselezioni/.content/2024/RTDB/10918_32rtdb_chim-02_approvaz-atti.pdf","10918 del 22/10/2024")</f>
        <v>10918 del 22/10/2024</v>
      </c>
      <c r="J138" t="s">
        <v>38</v>
      </c>
      <c r="K138" t="s">
        <v>16</v>
      </c>
    </row>
    <row r="139" spans="1:11" x14ac:dyDescent="0.25">
      <c r="A139" t="s">
        <v>191</v>
      </c>
      <c r="B139" s="1" t="str">
        <f>HYPERLINK("https://www.unipa.it/amministrazione/arearisorseumane/settorereclutamentoeselezioni/.content/2024/RTDB/5607_bando-32-rtdb.pdf","5607 del 10/06/2024")</f>
        <v>5607 del 10/06/2024</v>
      </c>
      <c r="C139" s="2" t="str">
        <f>HYPERLINK("https://www.unipa.it/amministrazione/arearisorseumane/settorereclutamentoeselezioni/.content/2024/RTDB/5607_allegato1_32rtdb-ver3.pdf","Allegato 1")</f>
        <v>Allegato 1</v>
      </c>
      <c r="D139" t="s">
        <v>233</v>
      </c>
      <c r="E139" t="s">
        <v>234</v>
      </c>
      <c r="F139" t="s">
        <v>80</v>
      </c>
      <c r="G139" s="1" t="str">
        <f>HYPERLINK("https://www.unipa.it/amministrazione/arearisorseumane/settorereclutamentoeselezioni/.content/2024/RTDB/7709_32rtdb_chim-06_nomina-commissione.pdf","7709 del 01/08/2024")</f>
        <v>7709 del 01/08/2024</v>
      </c>
      <c r="H139" s="2" t="str">
        <f>HYPERLINK("https://www.unipa.it/amministrazione/arearisorseumane/settorereclutamentoeselezioni/.content/2024/RTDB/32rtdb_chim-06_verbale-1-.pdf","Verbale 1 - Criteri")</f>
        <v>Verbale 1 - Criteri</v>
      </c>
      <c r="I139" s="1" t="str">
        <f>HYPERLINK("https://www.unipa.it/amministrazione/arearisorseumane/settorereclutamentoeselezioni/.content/2024/RTDB/10254_32rtdb_chim-06_approvaz-atti.pdf","10254 del 09/10/2024")</f>
        <v>10254 del 09/10/2024</v>
      </c>
      <c r="J139" t="s">
        <v>38</v>
      </c>
      <c r="K139" t="s">
        <v>16</v>
      </c>
    </row>
    <row r="140" spans="1:11" x14ac:dyDescent="0.25">
      <c r="A140" t="s">
        <v>191</v>
      </c>
      <c r="B140" s="1" t="str">
        <f>HYPERLINK("https://www.unipa.it/amministrazione/arearisorseumane/settorereclutamentoeselezioni/.content/2024/RTDB/5607_bando-32-rtdb.pdf","5607 del 10/06/2024")</f>
        <v>5607 del 10/06/2024</v>
      </c>
      <c r="C140" s="2" t="str">
        <f>HYPERLINK("https://www.unipa.it/amministrazione/arearisorseumane/settorereclutamentoeselezioni/.content/2024/RTDB/5607_allegato1_32rtdb-ver3.pdf","Allegato 1")</f>
        <v>Allegato 1</v>
      </c>
      <c r="D140" t="s">
        <v>235</v>
      </c>
      <c r="E140" t="s">
        <v>236</v>
      </c>
      <c r="F140" t="s">
        <v>50</v>
      </c>
      <c r="G140" s="1" t="str">
        <f>HYPERLINK("https://www.unipa.it/amministrazione/arearisorseumane/settorereclutamentoeselezioni/.content/2024/RTT/7397-32rtdb_l-ant-03_nomina-commissione-1.pdf","7397 del 25/07/2024")</f>
        <v>7397 del 25/07/2024</v>
      </c>
      <c r="H140" s="2" t="str">
        <f>HYPERLINK("https://www.unipa.it/amministrazione/arearisorseumane/settorereclutamentoeselezioni/.content/2024/RTDB/l-ant-03_verbale-1_04_09_2024_signed-1.pdf","Verbale 1 - Criteri")</f>
        <v>Verbale 1 - Criteri</v>
      </c>
      <c r="I140" s="1" t="str">
        <f>HYPERLINK("https://www.unipa.it/amministrazione/arearisorseumane/settorereclutamentoeselezioni/.content/2024/RTDB/12516_32rtdb_l-ant-03_approvaz-atti.pdf","12516 del 20/11/2024")</f>
        <v>12516 del 20/11/2024</v>
      </c>
      <c r="J140" t="s">
        <v>38</v>
      </c>
      <c r="K140" t="s">
        <v>16</v>
      </c>
    </row>
    <row r="141" spans="1:11" x14ac:dyDescent="0.25">
      <c r="A141" t="s">
        <v>299</v>
      </c>
      <c r="B141" s="1" t="str">
        <f>HYPERLINK("https://www.unipa.it/amministrazione/arearisorseumane/settorereclutamentoeselezioni/.content/2024/PA18c4/6022_-2pa-art18c4_bando.pdf","6022 del 20/06/2024")</f>
        <v>6022 del 20/06/2024</v>
      </c>
      <c r="C141" s="2" t="str">
        <f>HYPERLINK("https://www.unipa.it/amministrazione/arearisorseumane/settorereclutamentoeselezioni/.content/2024/PA18c4/6022_2pa-art.-18-c.-4-allegato1.pdf","Allegato 1")</f>
        <v>Allegato 1</v>
      </c>
      <c r="D141" t="s">
        <v>198</v>
      </c>
      <c r="E141" t="s">
        <v>199</v>
      </c>
      <c r="F141" t="s">
        <v>61</v>
      </c>
      <c r="G141" s="1" t="str">
        <f>HYPERLINK("https://www.unipa.it/amministrazione/arearisorseumane/settorereclutamentoeselezioni/.content/2024/PA18c4/10728_2pa18c4_med-36_nomina-commissione.pdf","10728 del 17/10/2024")</f>
        <v>10728 del 17/10/2024</v>
      </c>
      <c r="H141" s="2" t="str">
        <f>HYPERLINK("https://www.unipa.it/amministrazione/arearisorseumane/settorereclutamentoeselezioni/.content/2024/PA18c4/2pa18c4_med-36-verbale1.pdf","Verbale 1 - Criteri")</f>
        <v>Verbale 1 - Criteri</v>
      </c>
      <c r="I141" s="1" t="str">
        <f>HYPERLINK("https://www.unipa.it/amministrazione/arearisorseumane/settorereclutamentoeselezioni/.content/2024/PA18c4/14247_2pa18c4_med36_app-atti.pdf","14247 del 18/12/2024")</f>
        <v>14247 del 18/12/2024</v>
      </c>
      <c r="J141" t="s">
        <v>18</v>
      </c>
      <c r="K141" s="3" t="str">
        <f>HYPERLINK("https://www.unipa.it/amministrazione/arearisorseumane/settorereclutamentoeselezioni/.content/2024/PA18c4/pa18c4_med-36_tracce.pdf","Tracce")</f>
        <v>Tracce</v>
      </c>
    </row>
    <row r="142" spans="1:11" x14ac:dyDescent="0.25">
      <c r="A142" t="s">
        <v>299</v>
      </c>
      <c r="B142" s="1" t="str">
        <f>HYPERLINK("https://www.unipa.it/amministrazione/arearisorseumane/settorereclutamentoeselezioni/.content/2024/PA18c4/6022_-2pa-art18c4_bando.pdf","6022 del 20/06/2024")</f>
        <v>6022 del 20/06/2024</v>
      </c>
      <c r="C142" s="2" t="str">
        <f>HYPERLINK("https://www.unipa.it/amministrazione/arearisorseumane/settorereclutamentoeselezioni/.content/2024/PA18c4/6022_2pa-art.-18-c.-4-allegato1.pdf","Allegato 1")</f>
        <v>Allegato 1</v>
      </c>
      <c r="D142" t="s">
        <v>225</v>
      </c>
      <c r="E142" t="s">
        <v>226</v>
      </c>
      <c r="F142" t="s">
        <v>122</v>
      </c>
      <c r="G142" s="1" t="str">
        <f>HYPERLINK("https://www.unipa.it/amministrazione/arearisorseumane/settorereclutamentoeselezioni/.content/2024/PA18c4/9407_2pa18c4_agr12_nomina-commissione.pdf","9407 del 23/09/2024")</f>
        <v>9407 del 23/09/2024</v>
      </c>
      <c r="H142" s="2" t="str">
        <f>HYPERLINK("https://www.unipa.it/amministrazione/arearisorseumane/settorereclutamentoeselezioni/.content/2024/PA18c4/2pa-18-c.4_agr12_-verbale-1.pdf","Verbale 1 - Criteri")</f>
        <v>Verbale 1 - Criteri</v>
      </c>
      <c r="I142" s="1" t="str">
        <f>HYPERLINK("https://www.unipa.it/amministrazione/arearisorseumane/settorereclutamentoeselezioni/.content/2024/PA18c4/13175-2pa18c4_agr_12_app-atti.pdf","13175 del 29/11/2024")</f>
        <v>13175 del 29/11/2024</v>
      </c>
      <c r="J142" t="s">
        <v>18</v>
      </c>
      <c r="K142" s="3" t="str">
        <f>HYPERLINK("https://www.unipa.it/amministrazione/arearisorseumane/settorereclutamentoeselezioni/.content/2024/PA18c4/2pa18c4_agr12_tracce-prova-didattica.pdf","Tracce")</f>
        <v>Tracce</v>
      </c>
    </row>
    <row r="143" spans="1:11" x14ac:dyDescent="0.25">
      <c r="A143" t="s">
        <v>300</v>
      </c>
      <c r="B143" s="1" t="str">
        <f>HYPERLINK("https://www.unipa.it/amministrazione/arearisorseumane/settorereclutamentoeselezioni/.content/2024/PO_art18c1/6024_44po_18_c1_bando.pdf","6024 del 20/06/2024")</f>
        <v>6024 del 20/06/2024</v>
      </c>
      <c r="C143" s="2" t="str">
        <f>HYPERLINK("https://www.unipa.it/amministrazione/arearisorseumane/settorereclutamentoeselezioni/.content/2024/PO_art18c1/6024_44po_art.18_c1_allegato1_v2.pdf","Allegato 1")</f>
        <v>Allegato 1</v>
      </c>
      <c r="D143" t="s">
        <v>301</v>
      </c>
      <c r="E143" t="s">
        <v>302</v>
      </c>
      <c r="F143" t="s">
        <v>61</v>
      </c>
      <c r="G143" s="1" t="str">
        <f>HYPERLINK("https://www.unipa.it/amministrazione/arearisorseumane/settorereclutamentoeselezioni/.content/2024/PO_art18c1/9269_-44po_c1p3_bio-16_nomina-commissione-1.pdf","9269 del 18/09/2024")</f>
        <v>9269 del 18/09/2024</v>
      </c>
      <c r="H143" s="2" t="str">
        <f>HYPERLINK("https://www.unipa.it/amministrazione/arearisorseumane/settorereclutamentoeselezioni/.content/2024/PO_art18c1/po18c1_-verbale-n.-1_-bio_16-abstract.pdf","Verbale 1 - Criteri")</f>
        <v>Verbale 1 - Criteri</v>
      </c>
      <c r="I143" s="1" t="str">
        <f>HYPERLINK("https://www.unipa.it/amministrazione/arearisorseumane/settorereclutamentoeselezioni/.content/2024/PO_art18c1/12071_-44po_c1p3_bio-16_dr_approvazione-atti.pdf","12071 del 12/11/2024")</f>
        <v>12071 del 12/11/2024</v>
      </c>
      <c r="J143" t="s">
        <v>303</v>
      </c>
      <c r="K143" t="s">
        <v>16</v>
      </c>
    </row>
    <row r="144" spans="1:11" x14ac:dyDescent="0.25">
      <c r="A144" t="s">
        <v>300</v>
      </c>
      <c r="B144" s="1" t="str">
        <f>HYPERLINK("https://www.unipa.it/amministrazione/arearisorseumane/settorereclutamentoeselezioni/.content/2024/PO_art18c1/6024_44po_18_c1_bando.pdf","6024 del 20/06/2024")</f>
        <v>6024 del 20/06/2024</v>
      </c>
      <c r="C144" s="2" t="str">
        <f>HYPERLINK("https://www.unipa.it/amministrazione/arearisorseumane/settorereclutamentoeselezioni/.content/2024/PO_art18c1/6024_44po_art.18_c1_allegato1_v2.pdf","Allegato 1")</f>
        <v>Allegato 1</v>
      </c>
      <c r="D144" t="s">
        <v>194</v>
      </c>
      <c r="E144" t="s">
        <v>195</v>
      </c>
      <c r="F144" t="s">
        <v>61</v>
      </c>
      <c r="G144" s="1" t="str">
        <f>HYPERLINK("https://www.unipa.it/amministrazione/arearisorseumane/settorereclutamentoeselezioni/.content/2024/PO_art18c1/10722_44po_c1p1_med-27_nomina-commissione-1.pdf","10722 del 17/10/2024")</f>
        <v>10722 del 17/10/2024</v>
      </c>
      <c r="H144" s="2" t="str">
        <f>HYPERLINK("https://www.unipa.it/amministrazione/arearisorseumane/settorereclutamentoeselezioni/.content/2024/PO_art18c1/44po-verbale-1-med-27.pdf","Verbale 1 - Criteri")</f>
        <v>Verbale 1 - Criteri</v>
      </c>
      <c r="I144" s="1" t="str">
        <f>HYPERLINK("https://www.unipa.it/amministrazione/arearisorseumane/settorereclutamentoeselezioni/.content/2024/PO_art18c1/94_44po_med-27_approvazione-atti.pdf","94 del 09/01/2025")</f>
        <v>94 del 09/01/2025</v>
      </c>
      <c r="J144" t="s">
        <v>303</v>
      </c>
      <c r="K144" t="s">
        <v>16</v>
      </c>
    </row>
    <row r="145" spans="1:11" x14ac:dyDescent="0.25">
      <c r="A145" t="s">
        <v>300</v>
      </c>
      <c r="B145" s="1" t="str">
        <f>HYPERLINK("https://www.unipa.it/amministrazione/arearisorseumane/settorereclutamentoeselezioni/.content/2024/PO_art18c1/6024_44po_18_c1_bando.pdf","6024 del 20/06/2024")</f>
        <v>6024 del 20/06/2024</v>
      </c>
      <c r="C145" s="2" t="str">
        <f>HYPERLINK("https://www.unipa.it/amministrazione/arearisorseumane/settorereclutamentoeselezioni/.content/2024/PO_art18c1/6024_44po_art.18_c1_allegato1_v2.pdf","Allegato 1")</f>
        <v>Allegato 1</v>
      </c>
      <c r="D145" t="s">
        <v>304</v>
      </c>
      <c r="E145" t="s">
        <v>305</v>
      </c>
      <c r="F145" t="s">
        <v>61</v>
      </c>
      <c r="G145" s="1" t="str">
        <f>HYPERLINK("https://www.unipa.it/amministrazione/arearisorseumane/settorereclutamentoeselezioni/.content/2024/PO_art18c1/9270-44po_c1p2_med-48_nomina-commissione.pdf","9270 del 18/09/2024")</f>
        <v>9270 del 18/09/2024</v>
      </c>
      <c r="H145" s="2" t="str">
        <f>HYPERLINK("https://www.unipa.it/amministrazione/arearisorseumane/settorereclutamentoeselezioni/.content/2024/PO_art18c1/44po18c1_med48_-verbale-n.-1-completo.pdf","Verbale 1 - Criteri")</f>
        <v>Verbale 1 - Criteri</v>
      </c>
      <c r="I145" s="1" t="str">
        <f>HYPERLINK("https://www.unipa.it/amministrazione/arearisorseumane/settorereclutamentoeselezioni/.content/2024/PO_art18c1/13731_44po_med-48_approvazione-atti.pdf","13731 del 10/12/2024")</f>
        <v>13731 del 10/12/2024</v>
      </c>
      <c r="J145" t="s">
        <v>303</v>
      </c>
      <c r="K145" t="s">
        <v>16</v>
      </c>
    </row>
    <row r="146" spans="1:11" x14ac:dyDescent="0.25">
      <c r="A146" t="s">
        <v>300</v>
      </c>
      <c r="B146" s="1" t="str">
        <f>HYPERLINK("https://www.unipa.it/amministrazione/arearisorseumane/settorereclutamentoeselezioni/.content/2024/PO_art18c1/6024_44po_18_c1_bando.pdf","6024 del 20/06/2024")</f>
        <v>6024 del 20/06/2024</v>
      </c>
      <c r="C146" s="2" t="str">
        <f>HYPERLINK("https://www.unipa.it/amministrazione/arearisorseumane/settorereclutamentoeselezioni/.content/2024/PO_art18c1/6024_44po_art.18_c1_allegato1_v2.pdf","Allegato 1")</f>
        <v>Allegato 1</v>
      </c>
      <c r="D146" t="s">
        <v>306</v>
      </c>
      <c r="E146" t="s">
        <v>307</v>
      </c>
      <c r="F146" t="s">
        <v>17</v>
      </c>
      <c r="G146" s="1" t="str">
        <f>HYPERLINK("https://www.unipa.it/amministrazione/arearisorseumane/settorereclutamentoeselezioni/.content/2024/PO_art18c1/8026_44po_c2p3_l-fil-let-08_nomina-commissione.pdf","8026 del 07/08/2024")</f>
        <v>8026 del 07/08/2024</v>
      </c>
      <c r="H146" s="2" t="str">
        <f>HYPERLINK("https://www.unipa.it/amministrazione/arearisorseumane/settorereclutamentoeselezioni/.content/2024/PO_art18c1/44po_-l-fil-let08_verbale-1.pdf","Verbale 1 - Criteri")</f>
        <v>Verbale 1 - Criteri</v>
      </c>
      <c r="I146" s="1" t="str">
        <f>HYPERLINK("https://www.unipa.it/amministrazione/arearisorseumane/settorereclutamentoeselezioni/.content/2024/PO_art18c1/10444_-44po18c1_l-fil-let08_app-atti.pdf","10444 del 14/10/2024")</f>
        <v>10444 del 14/10/2024</v>
      </c>
      <c r="J146" t="s">
        <v>303</v>
      </c>
      <c r="K146" t="s">
        <v>16</v>
      </c>
    </row>
    <row r="147" spans="1:11" x14ac:dyDescent="0.25">
      <c r="A147" t="s">
        <v>300</v>
      </c>
      <c r="B147" s="1" t="str">
        <f>HYPERLINK("https://www.unipa.it/amministrazione/arearisorseumane/settorereclutamentoeselezioni/.content/2024/PO_art18c1/6024_44po_18_c1_bando.pdf","6024 del 20/06/2024")</f>
        <v>6024 del 20/06/2024</v>
      </c>
      <c r="C147" s="2" t="str">
        <f>HYPERLINK("https://www.unipa.it/amministrazione/arearisorseumane/settorereclutamentoeselezioni/.content/2024/PO_art18c1/6024_44po_art.18_c1_allegato1_v2.pdf","Allegato 1")</f>
        <v>Allegato 1</v>
      </c>
      <c r="D147" t="s">
        <v>266</v>
      </c>
      <c r="E147" t="s">
        <v>267</v>
      </c>
      <c r="F147" t="s">
        <v>17</v>
      </c>
      <c r="G147" s="1" t="str">
        <f>HYPERLINK("https://www.unipa.it/amministrazione/arearisorseumane/settorereclutamentoeselezioni/.content/2024/PO_art18c1/8023_44po_c2p2_l-or-12_nomina-commissione.pdf","8023 del 07/08/2024")</f>
        <v>8023 del 07/08/2024</v>
      </c>
      <c r="H147" s="2" t="str">
        <f>HYPERLINK("https://www.unipa.it/amministrazione/arearisorseumane/settorereclutamentoeselezioni/.content/2024/PO_art18c1/44po-18-c1_l-or12_verbale-n.-1.pdf","Verbale 1 - Criteri")</f>
        <v>Verbale 1 - Criteri</v>
      </c>
      <c r="I147" s="1" t="str">
        <f>HYPERLINK("https://www.unipa.it/amministrazione/arearisorseumane/settorereclutamentoeselezioni/.content/2024/PO_art18c1/10302_44po18c1_l-or-12_app-atti.pdf","10302 del 09/10/2024")</f>
        <v>10302 del 09/10/2024</v>
      </c>
      <c r="J147" t="s">
        <v>303</v>
      </c>
      <c r="K147" t="s">
        <v>16</v>
      </c>
    </row>
    <row r="148" spans="1:11" x14ac:dyDescent="0.25">
      <c r="A148" t="s">
        <v>300</v>
      </c>
      <c r="B148" s="1" t="str">
        <f>HYPERLINK("https://www.unipa.it/amministrazione/arearisorseumane/settorereclutamentoeselezioni/.content/2024/PO_art18c1/6024_44po_18_c1_bando.pdf","6024 del 20/06/2024")</f>
        <v>6024 del 20/06/2024</v>
      </c>
      <c r="C148" s="2" t="str">
        <f>HYPERLINK("https://www.unipa.it/amministrazione/arearisorseumane/settorereclutamentoeselezioni/.content/2024/PO_art18c1/6024_44po_art.18_c1_allegato1_v2.pdf","Allegato 1")</f>
        <v>Allegato 1</v>
      </c>
      <c r="D148" t="s">
        <v>308</v>
      </c>
      <c r="E148" t="s">
        <v>309</v>
      </c>
      <c r="F148" t="s">
        <v>17</v>
      </c>
      <c r="G148" s="1" t="str">
        <f>HYPERLINK("https://www.unipa.it/amministrazione/arearisorseumane/settorereclutamentoeselezioni/.content/2024/PO_art18c1/8029_44po_c3p2_m-sto-01_nomina-commissione.pdf","8029 del 07/08/2024")</f>
        <v>8029 del 07/08/2024</v>
      </c>
      <c r="H148" s="2" t="str">
        <f>HYPERLINK("https://www.unipa.it/amministrazione/arearisorseumane/settorereclutamentoeselezioni/.content/2024/PO_art18c1/44po-18-c1_m-sto01_verbale-n.-1.pdf","Verbale 1 - Criteri")</f>
        <v>Verbale 1 - Criteri</v>
      </c>
      <c r="I148" s="1" t="str">
        <f>HYPERLINK("https://www.unipa.it/amministrazione/arearisorseumane/settorereclutamentoeselezioni/.content/2024/PO_art18c1/10264-44poc3p2_18c1_m_sto_01_app-atti.pdf","10264 del 09/10/2024")</f>
        <v>10264 del 09/10/2024</v>
      </c>
      <c r="J148" t="s">
        <v>303</v>
      </c>
      <c r="K148" t="s">
        <v>16</v>
      </c>
    </row>
    <row r="149" spans="1:11" x14ac:dyDescent="0.25">
      <c r="A149" t="s">
        <v>300</v>
      </c>
      <c r="B149" s="1" t="str">
        <f>HYPERLINK("https://www.unipa.it/amministrazione/arearisorseumane/settorereclutamentoeselezioni/.content/2024/PO_art18c1/6024_44po_18_c1_bando.pdf","6024 del 20/06/2024")</f>
        <v>6024 del 20/06/2024</v>
      </c>
      <c r="C149" s="2" t="str">
        <f>HYPERLINK("https://www.unipa.it/amministrazione/arearisorseumane/settorereclutamentoeselezioni/.content/2024/PO_art18c1/6024_44po_art.18_c1_allegato1_v2.pdf","Allegato 1")</f>
        <v>Allegato 1</v>
      </c>
      <c r="D149" t="s">
        <v>264</v>
      </c>
      <c r="E149" t="s">
        <v>310</v>
      </c>
      <c r="F149" t="s">
        <v>17</v>
      </c>
      <c r="G149" s="1" t="str">
        <f>HYPERLINK("https://www.unipa.it/amministrazione/arearisorseumane/settorereclutamentoeselezioni/.content/2024/PO_art18c1/9837_44po_c2p1_secs-s-05_nomina-commissione.pdf","9837 del 01/10/2024")</f>
        <v>9837 del 01/10/2024</v>
      </c>
      <c r="H149" s="2" t="str">
        <f>HYPERLINK("https://www.unipa.it/amministrazione/arearisorseumane/settorereclutamentoeselezioni/.content/2024/PO_art18c1/po18c1_verbale-n.-1_prima-fascia_dm_sulis_mpv.pdf","Verbale 1 - Criteri")</f>
        <v>Verbale 1 - Criteri</v>
      </c>
      <c r="I149" s="1" t="str">
        <f>HYPERLINK("https://www.unipa.it/amministrazione/arearisorseumane/settorereclutamentoeselezioni/.content/2024/PO_art18c1/12076_44po_c2p1_secs-s-05_dr_approvazione-atti.pdf","12076 del 12/11/2024")</f>
        <v>12076 del 12/11/2024</v>
      </c>
      <c r="J149" t="s">
        <v>303</v>
      </c>
      <c r="K149" t="s">
        <v>16</v>
      </c>
    </row>
    <row r="150" spans="1:11" x14ac:dyDescent="0.25">
      <c r="A150" t="s">
        <v>300</v>
      </c>
      <c r="B150" s="1" t="str">
        <f>HYPERLINK("https://www.unipa.it/amministrazione/arearisorseumane/settorereclutamentoeselezioni/.content/2024/PO_art18c1/6024_44po_18_c1_bando.pdf","6024 del 20/06/2024")</f>
        <v>6024 del 20/06/2024</v>
      </c>
      <c r="C150" s="2" t="str">
        <f>HYPERLINK("https://www.unipa.it/amministrazione/arearisorseumane/settorereclutamentoeselezioni/.content/2024/PO_art18c1/6024_44po_art.18_c1_allegato1_v2.pdf","Allegato 1")</f>
        <v>Allegato 1</v>
      </c>
      <c r="D150" t="s">
        <v>311</v>
      </c>
      <c r="E150" t="s">
        <v>312</v>
      </c>
      <c r="F150" t="s">
        <v>17</v>
      </c>
      <c r="G150" s="1" t="str">
        <f>HYPERLINK("https://www.unipa.it/amministrazione/arearisorseumane/settorereclutamentoeselezioni/.content/2024/PO_art18c1/8027_44po_c3p1_sps-12_nomina-commissione.pdf","8027 del 07/08/2024")</f>
        <v>8027 del 07/08/2024</v>
      </c>
      <c r="H150" s="2" t="str">
        <f>HYPERLINK("https://www.unipa.it/amministrazione/arearisorseumane/settorereclutamentoeselezioni/.content/2024/PO_art18c1/44po-18-c1_sps12_verbale-n-1.pdf","Verbale 1 - Criteri")</f>
        <v>Verbale 1 - Criteri</v>
      </c>
      <c r="I150" s="1" t="str">
        <f>HYPERLINK("https://www.unipa.it/amministrazione/arearisorseumane/settorereclutamentoeselezioni/.content/2024/PO_art18c1/10147_44po18c1_sps12_app-atti.pdf","10147 del 07/10/2024")</f>
        <v>10147 del 07/10/2024</v>
      </c>
      <c r="J150" t="s">
        <v>303</v>
      </c>
      <c r="K150" t="s">
        <v>16</v>
      </c>
    </row>
    <row r="151" spans="1:11" x14ac:dyDescent="0.25">
      <c r="A151" t="s">
        <v>300</v>
      </c>
      <c r="B151" s="1" t="str">
        <f>HYPERLINK("https://www.unipa.it/amministrazione/arearisorseumane/settorereclutamentoeselezioni/.content/2024/PO_art18c1/6024_44po_18_c1_bando.pdf","6024 del 20/06/2024")</f>
        <v>6024 del 20/06/2024</v>
      </c>
      <c r="C151" s="2" t="str">
        <f>HYPERLINK("https://www.unipa.it/amministrazione/arearisorseumane/settorereclutamentoeselezioni/.content/2024/PO_art18c1/6024_44po_art.18_c1_allegato1_v2.pdf","Allegato 1")</f>
        <v>Allegato 1</v>
      </c>
      <c r="D151" t="s">
        <v>63</v>
      </c>
      <c r="E151" t="s">
        <v>313</v>
      </c>
      <c r="F151" t="s">
        <v>65</v>
      </c>
      <c r="G151" s="1" t="str">
        <f>HYPERLINK("https://www.unipa.it/amministrazione/arearisorseumane/settorereclutamentoeselezioni/.content/2024/PO_art18c1/7848_44po_c3p3_icar-10_nomina-commissione.pdf","7848 del 02/08/2024")</f>
        <v>7848 del 02/08/2024</v>
      </c>
      <c r="H151" s="2" t="str">
        <f>HYPERLINK("https://www.unipa.it/amministrazione/arearisorseumane/settorereclutamentoeselezioni/.content/2024/PO_art18c1/po18c1_verbale-n.-1_prima-fascia_signed-2.pdf","Verbale 1 - Criteri")</f>
        <v>Verbale 1 - Criteri</v>
      </c>
      <c r="I151" s="1" t="str">
        <f>HYPERLINK("https://www.unipa.it/amministrazione/arearisorseumane/settorereclutamentoeselezioni/.content/2024/PO_art18c1/12887_44po_icar-10_approvazione-atti.pdf","12888 del 26/11/2024")</f>
        <v>12888 del 26/11/2024</v>
      </c>
      <c r="J151" t="s">
        <v>303</v>
      </c>
      <c r="K151" t="s">
        <v>16</v>
      </c>
    </row>
    <row r="152" spans="1:11" x14ac:dyDescent="0.25">
      <c r="A152" t="s">
        <v>300</v>
      </c>
      <c r="B152" s="1" t="str">
        <f>HYPERLINK("https://www.unipa.it/amministrazione/arearisorseumane/settorereclutamentoeselezioni/.content/2024/PO_art18c1/6024_44po_18_c1_bando.pdf","6024 del 20/06/2024")</f>
        <v>6024 del 20/06/2024</v>
      </c>
      <c r="C152" s="2" t="str">
        <f>HYPERLINK("https://www.unipa.it/amministrazione/arearisorseumane/settorereclutamentoeselezioni/.content/2024/PO_art18c1/6024_44po_art.18_c1_allegato1_v2.pdf","Allegato 1")</f>
        <v>Allegato 1</v>
      </c>
      <c r="D152" t="s">
        <v>314</v>
      </c>
      <c r="E152" t="s">
        <v>315</v>
      </c>
      <c r="F152" t="s">
        <v>65</v>
      </c>
      <c r="G152" s="1" t="str">
        <f>HYPERLINK("https://www.unipa.it/amministrazione/arearisorseumane/settorereclutamentoeselezioni/.content/2024/PO_art18c1/7841_44po_c13p1_icar-20_nomina-commissione.pdf","7841 del 02/08/2024")</f>
        <v>7841 del 02/08/2024</v>
      </c>
      <c r="H152" s="2" t="str">
        <f>HYPERLINK("https://www.unipa.it/amministrazione/arearisorseumane/settorereclutamentoeselezioni/.content/2024/PO_art18c1/44po18c1-icar-20-_verbale-n.-1_completo.pdf","Verbale 1 - Criteri")</f>
        <v>Verbale 1 - Criteri</v>
      </c>
      <c r="I152" s="1" t="str">
        <f>HYPERLINK("https://www.unipa.it/amministrazione/arearisorseumane/settorereclutamentoeselezioni/.content/2024/PO_art18c1/11169_44po_icar-20_approvazione-atti.pdf","11169 del 25/10/2024")</f>
        <v>11169 del 25/10/2024</v>
      </c>
      <c r="J152" t="s">
        <v>303</v>
      </c>
      <c r="K152" t="s">
        <v>16</v>
      </c>
    </row>
    <row r="153" spans="1:11" x14ac:dyDescent="0.25">
      <c r="A153" t="s">
        <v>300</v>
      </c>
      <c r="B153" s="1" t="str">
        <f>HYPERLINK("https://www.unipa.it/amministrazione/arearisorseumane/settorereclutamentoeselezioni/.content/2024/PO_art18c1/6024_44po_18_c1_bando.pdf","6024 del 20/06/2024")</f>
        <v>6024 del 20/06/2024</v>
      </c>
      <c r="C153" s="2" t="str">
        <f>HYPERLINK("https://www.unipa.it/amministrazione/arearisorseumane/settorereclutamentoeselezioni/.content/2024/PO_art18c1/6024_44po_art.18_c1_allegato1_v2.pdf","Allegato 1")</f>
        <v>Allegato 1</v>
      </c>
      <c r="D153" t="s">
        <v>205</v>
      </c>
      <c r="E153" t="s">
        <v>206</v>
      </c>
      <c r="F153" t="s">
        <v>14</v>
      </c>
      <c r="G153" s="1" t="str">
        <f>HYPERLINK("https://www.unipa.it/amministrazione/arearisorseumane/settorereclutamentoeselezioni/.content/2024/PO_art18c1/8031_44po_c15p2_ius-16_nomina-commissione.pdf","8031 del 07/08/2024")</f>
        <v>8031 del 07/08/2024</v>
      </c>
      <c r="H153" s="2" t="str">
        <f>HYPERLINK("https://www.unipa.it/amministrazione/arearisorseumane/settorereclutamentoeselezioni/.content/2024/PO_art18c1/44po_art18c1_ius-16_verbale-1.pdf","Verbale 1 - Criteri")</f>
        <v>Verbale 1 - Criteri</v>
      </c>
      <c r="I153" s="1" t="str">
        <f>HYPERLINK("https://www.unipa.it/amministrazione/arearisorseumane/settorereclutamentoeselezioni/.content/2024/PO_art18c1/9219_44po18c1_ius16_app-atti.pdf","9219 del 18/09/2024")</f>
        <v>9219 del 18/09/2024</v>
      </c>
      <c r="J153" t="s">
        <v>303</v>
      </c>
      <c r="K153" t="s">
        <v>16</v>
      </c>
    </row>
    <row r="154" spans="1:11" x14ac:dyDescent="0.25">
      <c r="A154" t="s">
        <v>300</v>
      </c>
      <c r="B154" s="1" t="str">
        <f>HYPERLINK("https://www.unipa.it/amministrazione/arearisorseumane/settorereclutamentoeselezioni/.content/2024/PO_art18c1/6024_44po_18_c1_bando.pdf","6024 del 20/06/2024")</f>
        <v>6024 del 20/06/2024</v>
      </c>
      <c r="C154" s="2" t="str">
        <f>HYPERLINK("https://www.unipa.it/amministrazione/arearisorseumane/settorereclutamentoeselezioni/.content/2024/PO_art18c1/6024_44po_art.18_c1_allegato1_v2.pdf","Allegato 1")</f>
        <v>Allegato 1</v>
      </c>
      <c r="D154" t="s">
        <v>286</v>
      </c>
      <c r="E154" t="s">
        <v>287</v>
      </c>
      <c r="F154" t="s">
        <v>139</v>
      </c>
      <c r="G154" s="1" t="str">
        <f>HYPERLINK("https://www.unipa.it/amministrazione/arearisorseumane/settorereclutamentoeselezioni/.content/2024/PO_art18c1/9007-44po_c4p2_fis-01_nomina-commissione.pdf","9007 del 13/09/2024")</f>
        <v>9007 del 13/09/2024</v>
      </c>
      <c r="H154" s="2" t="str">
        <f>HYPERLINK("https://www.unipa.it/amministrazione/arearisorseumane/settorereclutamentoeselezioni/.content/2024/PO_art18c1/44po-18c1_fis01_verbale-n.-1.pdf","Verbale 1 - Criteri")</f>
        <v>Verbale 1 - Criteri</v>
      </c>
      <c r="I154" s="1" t="str">
        <f>HYPERLINK("https://www.unipa.it/amministrazione/arearisorseumane/settorereclutamentoeselezioni/.content/2024/PO_art18c1/13860_44po_fis-01_approvazione-atti.pdf","13860 del 11/12/2024")</f>
        <v>13860 del 11/12/2024</v>
      </c>
      <c r="J154" t="s">
        <v>303</v>
      </c>
      <c r="K154" t="s">
        <v>16</v>
      </c>
    </row>
    <row r="155" spans="1:11" x14ac:dyDescent="0.25">
      <c r="A155" t="s">
        <v>300</v>
      </c>
      <c r="B155" s="1" t="str">
        <f>HYPERLINK("https://www.unipa.it/amministrazione/arearisorseumane/settorereclutamentoeselezioni/.content/2024/PO_art18c1/6024_44po_18_c1_bando.pdf","6024 del 20/06/2024")</f>
        <v>6024 del 20/06/2024</v>
      </c>
      <c r="C155" s="2" t="str">
        <f>HYPERLINK("https://www.unipa.it/amministrazione/arearisorseumane/settorereclutamentoeselezioni/.content/2024/PO_art18c1/6024_44po_art.18_c1_allegato1_v2.pdf","Allegato 1")</f>
        <v>Allegato 1</v>
      </c>
      <c r="D155" t="s">
        <v>140</v>
      </c>
      <c r="E155" t="s">
        <v>316</v>
      </c>
      <c r="F155" t="s">
        <v>139</v>
      </c>
      <c r="G155" s="1" t="str">
        <f>HYPERLINK("https://www.unipa.it/amministrazione/arearisorseumane/settorereclutamentoeselezioni/.content/2024/PO_art18c1/9009-44po_c4p1_fis-03_nomina-commissione.pdf","9009 del 13/09/2024")</f>
        <v>9009 del 13/09/2024</v>
      </c>
      <c r="H155" s="2" t="str">
        <f>HYPERLINK("https://www.unipa.it/amministrazione/arearisorseumane/settorereclutamentoeselezioni/.content/2024/PO_art18c1/44po_c4p1_fis-03_verbale1-estratto.pdf","Verbale 1 - Criteri")</f>
        <v>Verbale 1 - Criteri</v>
      </c>
      <c r="I155" s="1" t="str">
        <f>HYPERLINK("https://www.unipa.it/amministrazione/arearisorseumane/settorereclutamentoeselezioni/.content/2024/PO_art18c1/13872_44po_fis-03_approvazione-atti-1.pdf","13872 del 12/12/2024")</f>
        <v>13872 del 12/12/2024</v>
      </c>
      <c r="J155" t="s">
        <v>303</v>
      </c>
      <c r="K155" t="s">
        <v>16</v>
      </c>
    </row>
    <row r="156" spans="1:11" x14ac:dyDescent="0.25">
      <c r="A156" t="s">
        <v>300</v>
      </c>
      <c r="B156" s="1" t="str">
        <f>HYPERLINK("https://www.unipa.it/amministrazione/arearisorseumane/settorereclutamentoeselezioni/.content/2024/PO_art18c1/6024_44po_18_c1_bando.pdf","6024 del 20/06/2024")</f>
        <v>6024 del 20/06/2024</v>
      </c>
      <c r="C156" s="2" t="str">
        <f>HYPERLINK("https://www.unipa.it/amministrazione/arearisorseumane/settorereclutamentoeselezioni/.content/2024/PO_art18c1/6024_44po_art.18_c1_allegato1_v2.pdf","Allegato 1")</f>
        <v>Allegato 1</v>
      </c>
      <c r="D156" t="s">
        <v>140</v>
      </c>
      <c r="E156" t="s">
        <v>141</v>
      </c>
      <c r="F156" t="s">
        <v>41</v>
      </c>
      <c r="G156" s="1" t="str">
        <f>HYPERLINK("https://www.unipa.it/amministrazione/arearisorseumane/settorereclutamentoeselezioni/.content/2024/PO_art18c1/9562_44po_c7p3_fis-03_nomina-commissione.pdf","9562 del 25/09/2024")</f>
        <v>9562 del 25/09/2024</v>
      </c>
      <c r="H156" s="2" t="str">
        <f>HYPERLINK("https://www.unipa.it/amministrazione/arearisorseumane/settorereclutamentoeselezioni/.content/2024/PO_art18c1/44po-18-c1_-fis03-ingegneria_verbale1.pdf","Verbale 1 - Criteri")</f>
        <v>Verbale 1 - Criteri</v>
      </c>
      <c r="I156" s="1" t="str">
        <f>HYPERLINK("https://www.unipa.it/amministrazione/arearisorseumane/settorereclutamentoeselezioni/.content/2024/PO_art18c1/14418-44po_fis-03ding_approvazione-atti.pdf","14418 del 23/12/2024")</f>
        <v>14418 del 23/12/2024</v>
      </c>
      <c r="J156" t="s">
        <v>303</v>
      </c>
      <c r="K156" t="s">
        <v>16</v>
      </c>
    </row>
    <row r="157" spans="1:11" x14ac:dyDescent="0.25">
      <c r="A157" t="s">
        <v>300</v>
      </c>
      <c r="B157" s="1" t="str">
        <f>HYPERLINK("https://www.unipa.it/amministrazione/arearisorseumane/settorereclutamentoeselezioni/.content/2024/PO_art18c1/6024_44po_18_c1_bando.pdf","6024 del 20/06/2024")</f>
        <v>6024 del 20/06/2024</v>
      </c>
      <c r="C157" s="2" t="str">
        <f>HYPERLINK("https://www.unipa.it/amministrazione/arearisorseumane/settorereclutamentoeselezioni/.content/2024/PO_art18c1/6024_44po_art.18_c1_allegato1_v2.pdf","Allegato 1")</f>
        <v>Allegato 1</v>
      </c>
      <c r="D157" t="s">
        <v>288</v>
      </c>
      <c r="E157" t="s">
        <v>289</v>
      </c>
      <c r="F157" t="s">
        <v>41</v>
      </c>
      <c r="G157" s="1" t="str">
        <f>HYPERLINK("https://www.unipa.it/amministrazione/arearisorseumane/settorereclutamentoeselezioni/.content/2024/PO_art18c1/7865_44po_c6p1_icar-09_nomina-commissione.pdf","7865 del 02/08/2024")</f>
        <v>7865 del 02/08/2024</v>
      </c>
      <c r="H157" s="2" t="str">
        <f>HYPERLINK("https://www.unipa.it/amministrazione/arearisorseumane/settorereclutamentoeselezioni/.content/2024/PO_art18c1/44po-18-c1-_icar09_verbale-1-completo.pdf","Verbale 1 - Criteri")</f>
        <v>Verbale 1 - Criteri</v>
      </c>
      <c r="I157" s="1" t="str">
        <f>HYPERLINK("https://www.unipa.it/amministrazione/arearisorseumane/settorereclutamentoeselezioni/.content/2024/PO_art18c1/11572_44po_icar-09_approvazione-atti.pdf","11572 del 04/11/2024")</f>
        <v>11572 del 04/11/2024</v>
      </c>
      <c r="J157" t="s">
        <v>303</v>
      </c>
      <c r="K157" t="s">
        <v>16</v>
      </c>
    </row>
    <row r="158" spans="1:11" x14ac:dyDescent="0.25">
      <c r="A158" t="s">
        <v>300</v>
      </c>
      <c r="B158" s="1" t="str">
        <f>HYPERLINK("https://www.unipa.it/amministrazione/arearisorseumane/settorereclutamentoeselezioni/.content/2024/PO_art18c1/6024_44po_18_c1_bando.pdf","6024 del 20/06/2024")</f>
        <v>6024 del 20/06/2024</v>
      </c>
      <c r="C158" s="2" t="str">
        <f>HYPERLINK("https://www.unipa.it/amministrazione/arearisorseumane/settorereclutamentoeselezioni/.content/2024/PO_art18c1/6024_44po_art.18_c1_allegato1_v2.pdf","Allegato 1")</f>
        <v>Allegato 1</v>
      </c>
      <c r="D158" t="s">
        <v>317</v>
      </c>
      <c r="E158" t="s">
        <v>318</v>
      </c>
      <c r="F158" t="s">
        <v>41</v>
      </c>
      <c r="G158" s="1" t="str">
        <f>HYPERLINK("https://www.unipa.it/amministrazione/arearisorseumane/settorereclutamentoeselezioni/.content/2024/PO_art18c1/7869_44po_c7p1_ing-ind-16_nomina-commissione.pdf","7869 del 02/08/2024")</f>
        <v>7869 del 02/08/2024</v>
      </c>
      <c r="H158" s="2" t="str">
        <f>HYPERLINK("https://www.unipa.it/amministrazione/arearisorseumane/settorereclutamentoeselezioni/.content/2024/PO_art18c1/44po18c1_ing-inf16_verbale-n.-1.pdf","Verbale 1 - Criteri")</f>
        <v>Verbale 1 - Criteri</v>
      </c>
      <c r="I158" s="1" t="str">
        <f>HYPERLINK("https://www.unipa.it/amministrazione/arearisorseumane/settorereclutamentoeselezioni/.content/2024/PO_art18c1/9614_44po18c1_ing-ind16_app-atti.pdf","9614 del 26/09/2024")</f>
        <v>9614 del 26/09/2024</v>
      </c>
      <c r="J158" t="s">
        <v>303</v>
      </c>
      <c r="K158" t="s">
        <v>16</v>
      </c>
    </row>
    <row r="159" spans="1:11" x14ac:dyDescent="0.25">
      <c r="A159" t="s">
        <v>300</v>
      </c>
      <c r="B159" s="1" t="str">
        <f>HYPERLINK("https://www.unipa.it/amministrazione/arearisorseumane/settorereclutamentoeselezioni/.content/2024/PO_art18c1/6024_44po_18_c1_bando.pdf","6024 del 20/06/2024")</f>
        <v>6024 del 20/06/2024</v>
      </c>
      <c r="C159" s="2" t="str">
        <f>HYPERLINK("https://www.unipa.it/amministrazione/arearisorseumane/settorereclutamentoeselezioni/.content/2024/PO_art18c1/6024_44po_art.18_c1_allegato1_v2.pdf","Allegato 1")</f>
        <v>Allegato 1</v>
      </c>
      <c r="D159" t="s">
        <v>319</v>
      </c>
      <c r="E159" t="s">
        <v>320</v>
      </c>
      <c r="F159" t="s">
        <v>41</v>
      </c>
      <c r="G159" s="1" t="str">
        <f>HYPERLINK("https://www.unipa.it/amministrazione/arearisorseumane/settorereclutamentoeselezioni/.content/2024/PO_art18c1/11428-44po_c6p2_ing-ind-17_nomina-commissione-1.pdf","11428 del 30/10/2024")</f>
        <v>11428 del 30/10/2024</v>
      </c>
      <c r="H159" s="2" t="str">
        <f>HYPERLINK("https://www.unipa.it/amministrazione/arearisorseumane/settorereclutamentoeselezioni/.content/2024/PO_art18c1/po18c1_ingind17-abstract.pdf","Verbale 1 - Criteri")</f>
        <v>Verbale 1 - Criteri</v>
      </c>
      <c r="I159" s="1"/>
      <c r="J159" t="s">
        <v>303</v>
      </c>
      <c r="K159" t="s">
        <v>16</v>
      </c>
    </row>
    <row r="160" spans="1:11" x14ac:dyDescent="0.25">
      <c r="A160" t="s">
        <v>300</v>
      </c>
      <c r="B160" s="1" t="str">
        <f>HYPERLINK("https://www.unipa.it/amministrazione/arearisorseumane/settorereclutamentoeselezioni/.content/2024/PO_art18c1/6024_44po_18_c1_bando.pdf","6024 del 20/06/2024")</f>
        <v>6024 del 20/06/2024</v>
      </c>
      <c r="C160" s="2" t="str">
        <f>HYPERLINK("https://www.unipa.it/amministrazione/arearisorseumane/settorereclutamentoeselezioni/.content/2024/PO_art18c1/6024_44po_art.18_c1_allegato1_v2.pdf","Allegato 1")</f>
        <v>Allegato 1</v>
      </c>
      <c r="D160" t="s">
        <v>321</v>
      </c>
      <c r="E160" t="s">
        <v>322</v>
      </c>
      <c r="F160" t="s">
        <v>41</v>
      </c>
      <c r="G160" s="1" t="str">
        <f>HYPERLINK("https://www.unipa.it/amministrazione/arearisorseumane/settorereclutamentoeselezioni/.content/2024/PO_art18c1/7862_44po_c4p3_ing-ind-23_nomina-commissione.pdf","7862 del 02/08/2024")</f>
        <v>7862 del 02/08/2024</v>
      </c>
      <c r="H160" s="2" t="str">
        <f>HYPERLINK("https://www.unipa.it/amministrazione/arearisorseumane/settorereclutamentoeselezioni/.content/2024/PO_art18c1/44po_ing-ind-23_verbale_n1_signed_all.pdf","Verbale 1 - Criteri")</f>
        <v>Verbale 1 - Criteri</v>
      </c>
      <c r="I160" s="1" t="str">
        <f>HYPERLINK("https://www.unipa.it/amministrazione/arearisorseumane/settorereclutamentoeselezioni/.content/2024/PO_art18c1/9089_44po18c1_ing-ind23_app-atti.pdf","9089 del 16/09/2024")</f>
        <v>9089 del 16/09/2024</v>
      </c>
      <c r="J160" t="s">
        <v>303</v>
      </c>
      <c r="K160" t="s">
        <v>16</v>
      </c>
    </row>
    <row r="161" spans="1:11" x14ac:dyDescent="0.25">
      <c r="A161" t="s">
        <v>300</v>
      </c>
      <c r="B161" s="1" t="str">
        <f>HYPERLINK("https://www.unipa.it/amministrazione/arearisorseumane/settorereclutamentoeselezioni/.content/2024/PO_art18c1/6024_44po_18_c1_bando.pdf","6024 del 20/06/2024")</f>
        <v>6024 del 20/06/2024</v>
      </c>
      <c r="C161" s="2" t="str">
        <f>HYPERLINK("https://www.unipa.it/amministrazione/arearisorseumane/settorereclutamentoeselezioni/.content/2024/PO_art18c1/6024_44po_art.18_c1_allegato1_v2.pdf","Allegato 1")</f>
        <v>Allegato 1</v>
      </c>
      <c r="D161" t="s">
        <v>323</v>
      </c>
      <c r="E161" t="s">
        <v>181</v>
      </c>
      <c r="F161" t="s">
        <v>41</v>
      </c>
      <c r="G161" s="1" t="str">
        <f>HYPERLINK("https://www.unipa.it/amministrazione/arearisorseumane/settorereclutamentoeselezioni/.content/2024/PO_art18c1/7867_44po_c6p3_ing-ind-31_nomina-commissione.pdf","7867 del 02/08/2024")</f>
        <v>7867 del 02/08/2024</v>
      </c>
      <c r="H161" s="2" t="str">
        <f>HYPERLINK("https://www.unipa.it/amministrazione/arearisorseumane/settorereclutamentoeselezioni/.content/2024/PO_art18c1/po18c1_verbale-n.-1_prima-fascia_concorso6-signed.pdf","Verbale 1 - Criteri")</f>
        <v>Verbale 1 - Criteri</v>
      </c>
      <c r="I161" s="1" t="str">
        <f>HYPERLINK("https://www.unipa.it/amministrazione/arearisorseumane/settorereclutamentoeselezioni/.content/2024/PO_art18c1/12518_44po_ing-ind-31_approvazione-atti.pdf","12518 del 20/11/2024")</f>
        <v>12518 del 20/11/2024</v>
      </c>
      <c r="J161" t="s">
        <v>303</v>
      </c>
      <c r="K161" t="s">
        <v>16</v>
      </c>
    </row>
    <row r="162" spans="1:11" x14ac:dyDescent="0.25">
      <c r="A162" t="s">
        <v>300</v>
      </c>
      <c r="B162" s="1" t="str">
        <f>HYPERLINK("https://www.unipa.it/amministrazione/arearisorseumane/settorereclutamentoeselezioni/.content/2024/PO_art18c1/6024_44po_18_c1_bando.pdf","6024 del 20/06/2024")</f>
        <v>6024 del 20/06/2024</v>
      </c>
      <c r="C162" s="2" t="str">
        <f>HYPERLINK("https://www.unipa.it/amministrazione/arearisorseumane/settorereclutamentoeselezioni/.content/2024/PO_art18c1/6024_44po_art.18_c1_allegato1_v2.pdf","Allegato 1")</f>
        <v>Allegato 1</v>
      </c>
      <c r="D162" t="s">
        <v>324</v>
      </c>
      <c r="E162" t="s">
        <v>325</v>
      </c>
      <c r="F162" t="s">
        <v>41</v>
      </c>
      <c r="G162" s="1" t="str">
        <f>HYPERLINK("https://www.unipa.it/amministrazione/arearisorseumane/settorereclutamentoeselezioni/.content/2024/PO_art18c1/7866_44po_c7p2_ing-ind-35_nomina-commissione.pdf","7866 del 02/08/2024")</f>
        <v>7866 del 02/08/2024</v>
      </c>
      <c r="H162" s="2" t="str">
        <f>HYPERLINK("https://www.unipa.it/amministrazione/arearisorseumane/settorereclutamentoeselezioni/.content/2024/PO_art18c1/44po_art18c1_ing-ind-35_verbale-1_abstract.pdf","Verbale 1 - Criteri")</f>
        <v>Verbale 1 - Criteri</v>
      </c>
      <c r="I162" s="1" t="str">
        <f>HYPERLINK("https://www.unipa.it/amministrazione/arearisorseumane/settorereclutamentoeselezioni/.content/2024/PO_art18c1/9004_-44po18c1_ing-ind35_app-atti-1.pdf","9004 del 13/09/2024")</f>
        <v>9004 del 13/09/2024</v>
      </c>
      <c r="J162" t="s">
        <v>303</v>
      </c>
      <c r="K162" t="s">
        <v>16</v>
      </c>
    </row>
    <row r="163" spans="1:11" x14ac:dyDescent="0.25">
      <c r="A163" t="s">
        <v>300</v>
      </c>
      <c r="B163" s="1" t="str">
        <f>HYPERLINK("https://www.unipa.it/amministrazione/arearisorseumane/settorereclutamentoeselezioni/.content/2024/PO_art18c1/6024_44po_18_c1_bando.pdf","6024 del 20/06/2024")</f>
        <v>6024 del 20/06/2024</v>
      </c>
      <c r="C163" s="2" t="str">
        <f>HYPERLINK("https://www.unipa.it/amministrazione/arearisorseumane/settorereclutamentoeselezioni/.content/2024/PO_art18c1/6024_44po_art.18_c1_allegato1_v2.pdf","Allegato 1")</f>
        <v>Allegato 1</v>
      </c>
      <c r="D163" t="s">
        <v>326</v>
      </c>
      <c r="E163" t="s">
        <v>327</v>
      </c>
      <c r="F163" t="s">
        <v>150</v>
      </c>
      <c r="G163" s="1" t="str">
        <f>HYPERLINK("https://www.unipa.it/amministrazione/arearisorseumane/settorereclutamentoeselezioni/.content/2024/PO_art18c1/7860_44po_c5p2_bio-06_nomina-commissione.pdf","7860 del 02/08/2024")</f>
        <v>7860 del 02/08/2024</v>
      </c>
      <c r="H163" s="2" t="str">
        <f>HYPERLINK("https://www.unipa.it/amministrazione/arearisorseumane/settorereclutamentoeselezioni/.content/2024/PO_art18c1/44po-18-c.-1_bio06_verbale-n.-1.pdf","Verbale 1 - Criteri")</f>
        <v>Verbale 1 - Criteri</v>
      </c>
      <c r="I163" s="1" t="str">
        <f>HYPERLINK("https://www.unipa.it/amministrazione/arearisorseumane/settorereclutamentoeselezioni/.content/2024/PO_art18c1/9931_44po18c1_bio06_app-atti.pdf","9931 del 02/10/2024")</f>
        <v>9931 del 02/10/2024</v>
      </c>
      <c r="J163" t="s">
        <v>303</v>
      </c>
      <c r="K163" t="s">
        <v>16</v>
      </c>
    </row>
    <row r="164" spans="1:11" x14ac:dyDescent="0.25">
      <c r="A164" t="s">
        <v>300</v>
      </c>
      <c r="B164" s="1" t="str">
        <f>HYPERLINK("https://www.unipa.it/amministrazione/arearisorseumane/settorereclutamentoeselezioni/.content/2024/PO_art18c1/6024_44po_18_c1_bando.pdf","6024 del 20/06/2024")</f>
        <v>6024 del 20/06/2024</v>
      </c>
      <c r="C164" s="2" t="str">
        <f>HYPERLINK("https://www.unipa.it/amministrazione/arearisorseumane/settorereclutamentoeselezioni/.content/2024/PO_art18c1/6024_44po_art.18_c1_allegato1_v2.pdf","Allegato 1")</f>
        <v>Allegato 1</v>
      </c>
      <c r="D164" t="s">
        <v>210</v>
      </c>
      <c r="E164" t="s">
        <v>328</v>
      </c>
      <c r="F164" t="s">
        <v>150</v>
      </c>
      <c r="G164" s="1" t="str">
        <f>HYPERLINK("https://www.unipa.it/amministrazione/arearisorseumane/settorereclutamentoeselezioni/.content/2024/PO_art18c1/7864_44po_c5p1_geo-03_nomina-commissione.pdf","7864 del 02/08/2024")</f>
        <v>7864 del 02/08/2024</v>
      </c>
      <c r="H164" s="2" t="str">
        <f>HYPERLINK("https://www.unipa.it/amministrazione/arearisorseumane/settorereclutamentoeselezioni/.content/2024/PO_art18c1/verbale-n.-1_prima-fascia-geo03_signed.pdf","Verbale 1 - Criteri")</f>
        <v>Verbale 1 - Criteri</v>
      </c>
      <c r="I164" s="1" t="str">
        <f>HYPERLINK("https://www.unipa.it/amministrazione/arearisorseumane/settorereclutamentoeselezioni/.content/2024/PO_art18c1/10893-44po_geo-03_approvazione-atti.pdf","10893 del 22/10/2024")</f>
        <v>10893 del 22/10/2024</v>
      </c>
      <c r="J164" t="s">
        <v>303</v>
      </c>
      <c r="K164" t="s">
        <v>16</v>
      </c>
    </row>
    <row r="165" spans="1:11" x14ac:dyDescent="0.25">
      <c r="A165" t="s">
        <v>300</v>
      </c>
      <c r="B165" s="1" t="str">
        <f>HYPERLINK("https://www.unipa.it/amministrazione/arearisorseumane/settorereclutamentoeselezioni/.content/2024/PO_art18c1/6024_44po_18_c1_bando.pdf","6024 del 20/06/2024")</f>
        <v>6024 del 20/06/2024</v>
      </c>
      <c r="C165" s="2" t="str">
        <f>HYPERLINK("https://www.unipa.it/amministrazione/arearisorseumane/settorereclutamentoeselezioni/.content/2024/PO_art18c1/6024_44po_art.18_c1_allegato1_v2.pdf","Allegato 1")</f>
        <v>Allegato 1</v>
      </c>
      <c r="D165" t="s">
        <v>301</v>
      </c>
      <c r="E165" t="s">
        <v>329</v>
      </c>
      <c r="F165" t="s">
        <v>330</v>
      </c>
      <c r="G165" s="1" t="str">
        <f>HYPERLINK("https://www.unipa.it/amministrazione/arearisorseumane/settorereclutamentoeselezioni/.content/2024/PO_art18c1/9269_-44po_c1p3_bio-16_nomina-commissione-1.pdf","9267 del 18/09/2024")</f>
        <v>9267 del 18/09/2024</v>
      </c>
      <c r="H165" s="2" t="str">
        <f>HYPERLINK("https://www.unipa.it/amministrazione/arearisorseumane/settorereclutamentoeselezioni/.content/2024/PO_art18c1/bio-16_po18c1_-verbale-1_estratto.pdf","Verbale 1 - Criteri")</f>
        <v>Verbale 1 - Criteri</v>
      </c>
      <c r="I165" s="1" t="str">
        <f>HYPERLINK("https://www.unipa.it/amministrazione/arearisorseumane/settorereclutamentoeselezioni/.content/2024/PO_art18c1/12072_44po_bio-16-c5p3_approvazione-atti.pdf","12072 del 12/11/2024")</f>
        <v>12072 del 12/11/2024</v>
      </c>
      <c r="J165" t="s">
        <v>303</v>
      </c>
      <c r="K165" t="s">
        <v>16</v>
      </c>
    </row>
    <row r="166" spans="1:11" x14ac:dyDescent="0.25">
      <c r="A166" t="s">
        <v>300</v>
      </c>
      <c r="B166" s="1" t="str">
        <f>HYPERLINK("https://www.unipa.it/amministrazione/arearisorseumane/settorereclutamentoeselezioni/.content/2024/PO_art18c1/6024_44po_18_c1_bando.pdf","6024 del 20/06/2024")</f>
        <v>6024 del 20/06/2024</v>
      </c>
      <c r="C166" s="2" t="str">
        <f>HYPERLINK("https://www.unipa.it/amministrazione/arearisorseumane/settorereclutamentoeselezioni/.content/2024/PO_art18c1/6024_44po_art.18_c1_allegato1_v2.pdf","Allegato 1")</f>
        <v>Allegato 1</v>
      </c>
      <c r="D166" t="s">
        <v>59</v>
      </c>
      <c r="E166" t="s">
        <v>60</v>
      </c>
      <c r="F166" t="s">
        <v>70</v>
      </c>
      <c r="G166" s="1" t="str">
        <f>HYPERLINK("https://www.unipa.it/amministrazione/arearisorseumane/settorereclutamentoeselezioni/.content/2024/PO_art18c1/9067-bio13_nomina-commissione.pdf","9067 del 13/09/2024")</f>
        <v>9067 del 13/09/2024</v>
      </c>
      <c r="H166" s="2" t="str">
        <f>HYPERLINK("https://www.unipa.it/amministrazione/arearisorseumane/settorereclutamentoeselezioni/.content/2024/PO_art18c1/po18c1_bozza-verbale-n.-1_prima-fascia_ok_final-2.pdf","Verbale 1 - Criteri")</f>
        <v>Verbale 1 - Criteri</v>
      </c>
      <c r="I166" s="1" t="str">
        <f>HYPERLINK("https://www.unipa.it/amministrazione/arearisorseumane/settorereclutamentoeselezioni/.content/2024/PO_art18c1/11353-44po_bio-13_approvazione-atti.pdf","11353 del 30/10/2024")</f>
        <v>11353 del 30/10/2024</v>
      </c>
      <c r="J166" t="s">
        <v>303</v>
      </c>
      <c r="K166" t="s">
        <v>16</v>
      </c>
    </row>
    <row r="167" spans="1:11" x14ac:dyDescent="0.25">
      <c r="A167" t="s">
        <v>300</v>
      </c>
      <c r="B167" s="1" t="str">
        <f>HYPERLINK("https://www.unipa.it/amministrazione/arearisorseumane/settorereclutamentoeselezioni/.content/2024/PO_art18c1/6024_44po_18_c1_bando.pdf","6024 del 20/06/2024")</f>
        <v>6024 del 20/06/2024</v>
      </c>
      <c r="C167" s="2" t="str">
        <f>HYPERLINK("https://www.unipa.it/amministrazione/arearisorseumane/settorereclutamentoeselezioni/.content/2024/PO_art18c1/6024_44po_art.18_c1_allegato1_v2.pdf","Allegato 1")</f>
        <v>Allegato 1</v>
      </c>
      <c r="D167" t="s">
        <v>71</v>
      </c>
      <c r="E167" t="s">
        <v>119</v>
      </c>
      <c r="F167" t="s">
        <v>70</v>
      </c>
      <c r="G167" s="1" t="str">
        <f>HYPERLINK("https://www.unipa.it/amministrazione/arearisorseumane/settorereclutamentoeselezioni/.content/2024/PO_art18c1/8633_44po_c8p2_med-38_nomina-commissione.pdf","8633 del 04/09/2024")</f>
        <v>8633 del 04/09/2024</v>
      </c>
      <c r="H167" s="2" t="str">
        <f>HYPERLINK("https://www.unipa.it/amministrazione/arearisorseumane/settorereclutamentoeselezioni/.content/2024/PO_art18c1/44po_art18c1_med-38_verbale-1-signed-3.pdf","Verbale 1 - Criteri")</f>
        <v>Verbale 1 - Criteri</v>
      </c>
      <c r="I167" s="1"/>
      <c r="J167" t="s">
        <v>303</v>
      </c>
      <c r="K167" t="s">
        <v>16</v>
      </c>
    </row>
    <row r="168" spans="1:11" x14ac:dyDescent="0.25">
      <c r="A168" t="s">
        <v>300</v>
      </c>
      <c r="B168" s="1" t="str">
        <f>HYPERLINK("https://www.unipa.it/amministrazione/arearisorseumane/settorereclutamentoeselezioni/.content/2024/PO_art18c1/6024_44po_18_c1_bando.pdf","6024 del 20/06/2024")</f>
        <v>6024 del 20/06/2024</v>
      </c>
      <c r="C168" s="2" t="str">
        <f>HYPERLINK("https://www.unipa.it/amministrazione/arearisorseumane/settorereclutamentoeselezioni/.content/2024/PO_art18c1/6024_44po_art.18_c1_allegato1_v2.pdf","Allegato 1")</f>
        <v>Allegato 1</v>
      </c>
      <c r="D168" t="s">
        <v>108</v>
      </c>
      <c r="E168" t="s">
        <v>331</v>
      </c>
      <c r="F168" t="s">
        <v>70</v>
      </c>
      <c r="G168" s="1" t="str">
        <f>HYPERLINK("https://www.unipa.it/amministrazione/arearisorseumane/settorereclutamentoeselezioni/.content/2024/PO_art18c1/8030_44po_c8p1_med-42_nomina-commissione.pdf","8030 del 07/08/2024")</f>
        <v>8030 del 07/08/2024</v>
      </c>
      <c r="H168" s="2" t="str">
        <f>HYPERLINK("https://www.unipa.it/amministrazione/arearisorseumane/settorereclutamentoeselezioni/.content/2024/PO_art18c1/44po-18-c1_med-42_verbale-n.-1completo.pdf","Verbale 1 - Criteri")</f>
        <v>Verbale 1 - Criteri</v>
      </c>
      <c r="I168" s="1" t="str">
        <f>HYPERLINK("https://www.unipa.it/amministrazione/arearisorseumane/settorereclutamentoeselezioni/.content/2024/PO_art18c1/10423_44po18c1_med42_app-atti.pdf","10423 del 11/10/2024")</f>
        <v>10423 del 11/10/2024</v>
      </c>
      <c r="J168" t="s">
        <v>303</v>
      </c>
      <c r="K168" t="s">
        <v>16</v>
      </c>
    </row>
    <row r="169" spans="1:11" x14ac:dyDescent="0.25">
      <c r="A169" t="s">
        <v>300</v>
      </c>
      <c r="B169" s="1" t="str">
        <f>HYPERLINK("https://www.unipa.it/amministrazione/arearisorseumane/settorereclutamentoeselezioni/.content/2024/PO_art18c1/6024_44po_18_c1_bando.pdf","6024 del 20/06/2024")</f>
        <v>6024 del 20/06/2024</v>
      </c>
      <c r="C169" s="2" t="str">
        <f>HYPERLINK("https://www.unipa.it/amministrazione/arearisorseumane/settorereclutamentoeselezioni/.content/2024/PO_art18c1/6024_44po_art.18_c1_allegato1_v2.pdf","Allegato 1")</f>
        <v>Allegato 1</v>
      </c>
      <c r="D169" t="s">
        <v>218</v>
      </c>
      <c r="E169" t="s">
        <v>219</v>
      </c>
      <c r="F169" t="s">
        <v>122</v>
      </c>
      <c r="G169" s="1" t="str">
        <f>HYPERLINK("https://www.unipa.it/amministrazione/arearisorseumane/settorereclutamentoeselezioni/.content/2024/PO_art18c1/9409_44po_c9p1_agr-02_nomina-commissione.pdf","9409 del 23/09/2024")</f>
        <v>9409 del 23/09/2024</v>
      </c>
      <c r="H169" s="2" t="str">
        <f>HYPERLINK("https://www.unipa.it/amministrazione/arearisorseumane/settorereclutamentoeselezioni/.content/2024/PO_art18c1/44po-18-c1_agr02_verbale-1.pdf","Verbale 1 - Criteri")</f>
        <v>Verbale 1 - Criteri</v>
      </c>
      <c r="I169" s="1" t="str">
        <f>HYPERLINK("https://www.unipa.it/amministrazione/arearisorseumane/settorereclutamentoeselezioni/.content/2024/PO_art18c1/1760_44po_agr-02_approvazione-atti.pdf","1760 del 19/02/2025")</f>
        <v>1760 del 19/02/2025</v>
      </c>
      <c r="J169" t="s">
        <v>303</v>
      </c>
      <c r="K169" t="s">
        <v>16</v>
      </c>
    </row>
    <row r="170" spans="1:11" x14ac:dyDescent="0.25">
      <c r="A170" t="s">
        <v>300</v>
      </c>
      <c r="B170" s="1" t="str">
        <f>HYPERLINK("https://www.unipa.it/amministrazione/arearisorseumane/settorereclutamentoeselezioni/.content/2024/PO_art18c1/6024_44po_18_c1_bando.pdf","6024 del 20/06/2024")</f>
        <v>6024 del 20/06/2024</v>
      </c>
      <c r="C170" s="2" t="str">
        <f>HYPERLINK("https://www.unipa.it/amministrazione/arearisorseumane/settorereclutamentoeselezioni/.content/2024/PO_art18c1/6024_44po_art.18_c1_allegato1_v2.pdf","Allegato 1")</f>
        <v>Allegato 1</v>
      </c>
      <c r="D170" t="s">
        <v>220</v>
      </c>
      <c r="E170" t="s">
        <v>332</v>
      </c>
      <c r="F170" t="s">
        <v>122</v>
      </c>
      <c r="G170" s="1" t="str">
        <f>HYPERLINK("https://www.unipa.it/amministrazione/arearisorseumane/settorereclutamentoeselezioni/.content/2024/PO_art18c1/9563-44po_c10p2_agr-03_nomina-commissione.pdf","9563 del 25/09/2024")</f>
        <v>9563 del 25/09/2024</v>
      </c>
      <c r="H170" s="2" t="str">
        <f>HYPERLINK("https://www.unipa.it/amministrazione/arearisorseumane/settorereclutamentoeselezioni/.content/2024/PO_art18c1/44po18c1_agr03_verbale-n.-1-completo.pdf","Verbale 1 - Criteri")</f>
        <v>Verbale 1 - Criteri</v>
      </c>
      <c r="I170" s="1" t="str">
        <f>HYPERLINK("https://www.unipa.it/amministrazione/arearisorseumane/settorereclutamentoeselezioni/.content/2024/PO_art18c1/13808-44po_agr-03_approvazione-atti.pdf","13808 del 11/12/2024")</f>
        <v>13808 del 11/12/2024</v>
      </c>
      <c r="J170" t="s">
        <v>303</v>
      </c>
      <c r="K170" t="s">
        <v>16</v>
      </c>
    </row>
    <row r="171" spans="1:11" x14ac:dyDescent="0.25">
      <c r="A171" t="s">
        <v>300</v>
      </c>
      <c r="B171" s="1" t="str">
        <f>HYPERLINK("https://www.unipa.it/amministrazione/arearisorseumane/settorereclutamentoeselezioni/.content/2024/PO_art18c1/6024_44po_18_c1_bando.pdf","6024 del 20/06/2024")</f>
        <v>6024 del 20/06/2024</v>
      </c>
      <c r="C171" s="2" t="str">
        <f>HYPERLINK("https://www.unipa.it/amministrazione/arearisorseumane/settorereclutamentoeselezioni/.content/2024/PO_art18c1/6024_44po_art.18_c1_allegato1_v2.pdf","Allegato 1")</f>
        <v>Allegato 1</v>
      </c>
      <c r="D171" t="s">
        <v>223</v>
      </c>
      <c r="E171" t="s">
        <v>224</v>
      </c>
      <c r="F171" t="s">
        <v>122</v>
      </c>
      <c r="G171" s="1" t="str">
        <f>HYPERLINK("https://www.unipa.it/amministrazione/arearisorseumane/settorereclutamentoeselezioni/.content/2024/PO_art18c1/44po-18-c1_agr08_verbale_1.pdf","9003 del 13/09/2024")</f>
        <v>9003 del 13/09/2024</v>
      </c>
      <c r="H171" s="2" t="str">
        <f>HYPERLINK("https://www.unipa.it/amministrazione/arearisorseumane/settorereclutamentoeselezioni/.content/2024/PO_art18c1/44po-18-c1_agr08_verbale_1.pdf","Verbale 1 - Criteri")</f>
        <v>Verbale 1 - Criteri</v>
      </c>
      <c r="I171" s="1" t="str">
        <f>HYPERLINK("https://www.unipa.it/amministrazione/arearisorseumane/settorereclutamentoeselezioni/.content/2024/PO_art18c1/11306_44po_agr-08_approvazione-atti.pdf","11306 del 29/10/2024")</f>
        <v>11306 del 29/10/2024</v>
      </c>
      <c r="J171" t="s">
        <v>303</v>
      </c>
      <c r="K171" t="s">
        <v>16</v>
      </c>
    </row>
    <row r="172" spans="1:11" x14ac:dyDescent="0.25">
      <c r="A172" t="s">
        <v>300</v>
      </c>
      <c r="B172" s="1" t="str">
        <f>HYPERLINK("https://www.unipa.it/amministrazione/arearisorseumane/settorereclutamentoeselezioni/.content/2024/PO_art18c1/6024_44po_18_c1_bando.pdf","6024 del 20/06/2024")</f>
        <v>6024 del 20/06/2024</v>
      </c>
      <c r="C172" s="2" t="str">
        <f>HYPERLINK("https://www.unipa.it/amministrazione/arearisorseumane/settorereclutamentoeselezioni/.content/2024/PO_art18c1/6024_44po_art.18_c1_allegato1_v2.pdf","Allegato 1")</f>
        <v>Allegato 1</v>
      </c>
      <c r="D172" t="s">
        <v>223</v>
      </c>
      <c r="E172" t="s">
        <v>333</v>
      </c>
      <c r="F172" t="s">
        <v>122</v>
      </c>
      <c r="G172" s="1" t="str">
        <f>HYPERLINK("https://www.unipa.it/amministrazione/arearisorseumane/settorereclutamentoeselezioni/.content/2024/PO_art18c1/8634_44po_c9p3_agr-09_nomina-commissione.pdf","8634 del 04/09/2024")</f>
        <v>8634 del 04/09/2024</v>
      </c>
      <c r="H172" s="2" t="str">
        <f>HYPERLINK("https://www.unipa.it/amministrazione/arearisorseumane/settorereclutamentoeselezioni/.content/2024/PO_art18c1/44po-18-c1_agr-09_verbale-n.-1_completo.pdf","Verbale 1 - Criteri")</f>
        <v>Verbale 1 - Criteri</v>
      </c>
      <c r="I172" s="1" t="str">
        <f>HYPERLINK("https://www.unipa.it/amministrazione/arearisorseumane/settorereclutamentoeselezioni/.content/2024/PO_art18c1/11007_44po_agr-09_approvazione-atti.pdf","11007 del 23/10/2024")</f>
        <v>11007 del 23/10/2024</v>
      </c>
      <c r="J172" t="s">
        <v>303</v>
      </c>
      <c r="K172" t="s">
        <v>16</v>
      </c>
    </row>
    <row r="173" spans="1:11" x14ac:dyDescent="0.25">
      <c r="A173" t="s">
        <v>300</v>
      </c>
      <c r="B173" s="1" t="str">
        <f>HYPERLINK("https://www.unipa.it/amministrazione/arearisorseumane/settorereclutamentoeselezioni/.content/2024/PO_art18c1/6024_44po_18_c1_bando.pdf","6024 del 20/06/2024")</f>
        <v>6024 del 20/06/2024</v>
      </c>
      <c r="C173" s="2" t="str">
        <f>HYPERLINK("https://www.unipa.it/amministrazione/arearisorseumane/settorereclutamentoeselezioni/.content/2024/PO_art18c1/6024_44po_art.18_c1_allegato1_v2.pdf","Allegato 1")</f>
        <v>Allegato 1</v>
      </c>
      <c r="D173" t="s">
        <v>334</v>
      </c>
      <c r="E173" t="s">
        <v>335</v>
      </c>
      <c r="F173" t="s">
        <v>122</v>
      </c>
      <c r="G173" s="1" t="str">
        <f>HYPERLINK("https://www.unipa.it/amministrazione/arearisorseumane/settorereclutamentoeselezioni/.content/2024/PO_art18c1/8653_44po_c10p1_agr-19_nomina-commissione.pdf","8653 del 05/09/2024")</f>
        <v>8653 del 05/09/2024</v>
      </c>
      <c r="H173" s="2" t="str">
        <f>HYPERLINK("https://www.unipa.it/amministrazione/arearisorseumane/settorereclutamentoeselezioni/.content/2024/PO_art18c1/44po-18-c1_agr-19_verbale-n1_completo.pdf","Verbale 1 - Criteri")</f>
        <v>Verbale 1 - Criteri</v>
      </c>
      <c r="I173" s="1" t="str">
        <f>HYPERLINK("https://www.unipa.it/amministrazione/arearisorseumane/settorereclutamentoeselezioni/.content/2024/PO_art18c1/10437_44po18c1_agr19_app-atti.pdf","10437 del 14/10/2024")</f>
        <v>10437 del 14/10/2024</v>
      </c>
      <c r="J173" t="s">
        <v>303</v>
      </c>
      <c r="K173" t="s">
        <v>16</v>
      </c>
    </row>
    <row r="174" spans="1:11" x14ac:dyDescent="0.25">
      <c r="A174" t="s">
        <v>300</v>
      </c>
      <c r="B174" s="1" t="str">
        <f>HYPERLINK("https://www.unipa.it/amministrazione/arearisorseumane/settorereclutamentoeselezioni/.content/2024/PO_art18c1/6024_44po_18_c1_bando.pdf","6024 del 20/06/2024")</f>
        <v>6024 del 20/06/2024</v>
      </c>
      <c r="C174" s="2" t="str">
        <f>HYPERLINK("https://www.unipa.it/amministrazione/arearisorseumane/settorereclutamentoeselezioni/.content/2024/PO_art18c1/6024_44po_art.18_c1_allegato1_v2.pdf","Allegato 1")</f>
        <v>Allegato 1</v>
      </c>
      <c r="D174" t="s">
        <v>336</v>
      </c>
      <c r="E174" t="s">
        <v>337</v>
      </c>
      <c r="F174" t="s">
        <v>26</v>
      </c>
      <c r="G174" s="1" t="str">
        <f>HYPERLINK("https://www.unipa.it/amministrazione/arearisorseumane/settorereclutamentoeselezioni/.content/2024/PO_art18c1/9392_44po_c11p2_agr-01_nomina-commissione.pdf","9392 del 23/09/2024")</f>
        <v>9392 del 23/09/2024</v>
      </c>
      <c r="H174" s="2" t="str">
        <f>HYPERLINK("https://www.unipa.it/amministrazione/arearisorseumane/settorereclutamentoeselezioni/.content/2024/PO_art18c1/44po-18c4_agr01_verbale1.pdf","Verbale 1 - Criteri")</f>
        <v>Verbale 1 - Criteri</v>
      </c>
      <c r="I174" s="1" t="str">
        <f>HYPERLINK("https://www.unipa.it/amministrazione/arearisorseumane/settorereclutamentoeselezioni/.content/2024/PO_art18c1/12906_44po_agr-01_approvazione-atti-1.pdf","12906 del 26/11/2024")</f>
        <v>12906 del 26/11/2024</v>
      </c>
      <c r="J174" t="s">
        <v>303</v>
      </c>
      <c r="K174" t="s">
        <v>16</v>
      </c>
    </row>
    <row r="175" spans="1:11" x14ac:dyDescent="0.25">
      <c r="A175" t="s">
        <v>300</v>
      </c>
      <c r="B175" s="1" t="str">
        <f>HYPERLINK("https://www.unipa.it/amministrazione/arearisorseumane/settorereclutamentoeselezioni/.content/2024/PO_art18c1/6024_44po_18_c1_bando.pdf","6024 del 20/06/2024")</f>
        <v>6024 del 20/06/2024</v>
      </c>
      <c r="C175" s="2" t="str">
        <f>HYPERLINK("https://www.unipa.it/amministrazione/arearisorseumane/settorereclutamentoeselezioni/.content/2024/PO_art18c1/6024_44po_art.18_c1_allegato1_v2.pdf","Allegato 1")</f>
        <v>Allegato 1</v>
      </c>
      <c r="D175" t="s">
        <v>338</v>
      </c>
      <c r="E175" t="s">
        <v>339</v>
      </c>
      <c r="F175" t="s">
        <v>26</v>
      </c>
      <c r="G175" s="1" t="str">
        <f>HYPERLINK("https://www.unipa.it/amministrazione/arearisorseumane/settorereclutamentoeselezioni/.content/2024/PO_art18c1/8652_44po_c11p1_ius-01_nomina-commissione.pdf","8652 del 05/09/2024")</f>
        <v>8652 del 05/09/2024</v>
      </c>
      <c r="H175" s="2" t="str">
        <f>HYPERLINK("https://www.unipa.it/amministrazione/arearisorseumane/settorereclutamentoeselezioni/.content/2024/PO_art18c1/44po18c1_ius01_verbale-n.-1.pdf","Verbale 1 - Criteri")</f>
        <v>Verbale 1 - Criteri</v>
      </c>
      <c r="I175" s="1" t="str">
        <f>HYPERLINK("https://www.unipa.it/amministrazione/arearisorseumane/settorereclutamentoeselezioni/.content/2024/PO_art18c1/13085_44po_ius-01_approvazione-atti.pdf","13085 del 28/11/2024")</f>
        <v>13085 del 28/11/2024</v>
      </c>
      <c r="J175" t="s">
        <v>303</v>
      </c>
      <c r="K175" t="s">
        <v>16</v>
      </c>
    </row>
    <row r="176" spans="1:11" x14ac:dyDescent="0.25">
      <c r="A176" t="s">
        <v>300</v>
      </c>
      <c r="B176" s="1" t="str">
        <f>HYPERLINK("https://www.unipa.it/amministrazione/arearisorseumane/settorereclutamentoeselezioni/.content/2024/PO_art18c1/6024_44po_18_c1_bando.pdf","6024 del 20/06/2024")</f>
        <v>6024 del 20/06/2024</v>
      </c>
      <c r="C176" s="2" t="str">
        <f>HYPERLINK("https://www.unipa.it/amministrazione/arearisorseumane/settorereclutamentoeselezioni/.content/2024/PO_art18c1/6024_44po_art.18_c1_allegato1_v2.pdf","Allegato 1")</f>
        <v>Allegato 1</v>
      </c>
      <c r="D176" t="s">
        <v>340</v>
      </c>
      <c r="E176" t="s">
        <v>341</v>
      </c>
      <c r="F176" t="s">
        <v>26</v>
      </c>
      <c r="G176" s="1" t="str">
        <f>HYPERLINK("https://www.unipa.it/amministrazione/arearisorseumane/settorereclutamentoeselezioni/.content/2024/PO_art18c1/8650_44po_c11p3_secs-p-05_nomina-commissione.pdf","8650 del 05/09/2024")</f>
        <v>8650 del 05/09/2024</v>
      </c>
      <c r="H176" s="2" t="str">
        <f>HYPERLINK("https://www.unipa.it/amministrazione/arearisorseumane/settorereclutamentoeselezioni/.content/2024/PO_art18c1/44po-18c1_-secs-p05_verbale-1.pdf","Verbale 1 - Criteri")</f>
        <v>Verbale 1 - Criteri</v>
      </c>
      <c r="I176" s="1" t="str">
        <f>HYPERLINK("https://www.unipa.it/amministrazione/arearisorseumane/settorereclutamentoeselezioni/.content/2024/PO_art18c1/11914_44po_secs-p-05_approvazione-atti.pdf","11914 del 11/11/2024")</f>
        <v>11914 del 11/11/2024</v>
      </c>
      <c r="J176" t="s">
        <v>303</v>
      </c>
      <c r="K176" t="s">
        <v>16</v>
      </c>
    </row>
    <row r="177" spans="1:11" x14ac:dyDescent="0.25">
      <c r="A177" t="s">
        <v>300</v>
      </c>
      <c r="B177" s="1" t="str">
        <f>HYPERLINK("https://www.unipa.it/amministrazione/arearisorseumane/settorereclutamentoeselezioni/.content/2024/PO_art18c1/6024_44po_18_c1_bando.pdf","6024 del 20/06/2024")</f>
        <v>6024 del 20/06/2024</v>
      </c>
      <c r="C177" s="2" t="str">
        <f>HYPERLINK("https://www.unipa.it/amministrazione/arearisorseumane/settorereclutamentoeselezioni/.content/2024/PO_art18c1/6024_44po_art.18_c1_allegato1_v2.pdf","Allegato 1")</f>
        <v>Allegato 1</v>
      </c>
      <c r="D177" t="s">
        <v>91</v>
      </c>
      <c r="E177" t="s">
        <v>92</v>
      </c>
      <c r="F177" t="s">
        <v>77</v>
      </c>
      <c r="G177" s="1" t="str">
        <f>HYPERLINK("https://www.unipa.it/amministrazione/arearisorseumane/settorereclutamentoeselezioni/.content/2024/PO_art18c1/9066-44po_c13p2_l-fil-let-14_nomina-commissione.pdf","9066 del 13/09/2024")</f>
        <v>9066 del 13/09/2024</v>
      </c>
      <c r="H177" s="2" t="str">
        <f>HYPERLINK("https://www.unipa.it/amministrazione/arearisorseumane/settorereclutamentoeselezioni/.content/2024/PO_art18c1/44po18c1_l-fil-let-14_verbale-n.-1-completo.pdf","Verbale 1 - Criteri")</f>
        <v>Verbale 1 - Criteri</v>
      </c>
      <c r="I177" s="1" t="str">
        <f>HYPERLINK("https://www.unipa.it/amministrazione/arearisorseumane/settorereclutamentoeselezioni/.content/2024/PO_art18c1/10915_44po_l-fil-let-14_approvazione-atti.pdf","10915 del 22/10/2024")</f>
        <v>10915 del 22/10/2024</v>
      </c>
      <c r="J177" t="s">
        <v>303</v>
      </c>
      <c r="K177" t="s">
        <v>16</v>
      </c>
    </row>
    <row r="178" spans="1:11" x14ac:dyDescent="0.25">
      <c r="A178" t="s">
        <v>300</v>
      </c>
      <c r="B178" s="1" t="str">
        <f>HYPERLINK("https://www.unipa.it/amministrazione/arearisorseumane/settorereclutamentoeselezioni/.content/2024/PO_art18c1/6024_44po_18_c1_bando.pdf","6024 del 20/06/2024")</f>
        <v>6024 del 20/06/2024</v>
      </c>
      <c r="C178" s="2" t="str">
        <f>HYPERLINK("https://www.unipa.it/amministrazione/arearisorseumane/settorereclutamentoeselezioni/.content/2024/PO_art18c1/6024_44po_art.18_c1_allegato1_v2.pdf","Allegato 1")</f>
        <v>Allegato 1</v>
      </c>
      <c r="D178" t="s">
        <v>342</v>
      </c>
      <c r="E178" t="s">
        <v>343</v>
      </c>
      <c r="F178" t="s">
        <v>77</v>
      </c>
      <c r="G178" s="1" t="str">
        <f>HYPERLINK("https://www.unipa.it/amministrazione/arearisorseumane/settorereclutamentoeselezioni/.content/2024/PO_art18c1/9064-44po_c12p1_m-ped-02_nomina-commissione-1.pdf","9064 del 13/09/2024")</f>
        <v>9064 del 13/09/2024</v>
      </c>
      <c r="H178" s="2" t="str">
        <f>HYPERLINK("https://www.unipa.it/amministrazione/arearisorseumane/settorereclutamentoeselezioni/.content/2024/PO_art18c1/44po-18-c1_m-ped02_verbale-n.-1.pdf","Verbale 1 - Criteri")</f>
        <v>Verbale 1 - Criteri</v>
      </c>
      <c r="I178" s="1" t="str">
        <f>HYPERLINK("https://www.unipa.it/amministrazione/arearisorseumane/settorereclutamentoeselezioni/.content/2024/PO_art18c1/12429_44po_m-ped-02_approvazione-atti.pdf","12429 del 19/11/2024")</f>
        <v>12429 del 19/11/2024</v>
      </c>
      <c r="J178" t="s">
        <v>303</v>
      </c>
      <c r="K178" t="s">
        <v>16</v>
      </c>
    </row>
    <row r="179" spans="1:11" x14ac:dyDescent="0.25">
      <c r="A179" t="s">
        <v>300</v>
      </c>
      <c r="B179" s="1" t="str">
        <f>HYPERLINK("https://www.unipa.it/amministrazione/arearisorseumane/settorereclutamentoeselezioni/.content/2024/PO_art18c1/6024_44po_18_c1_bando.pdf","6024 del 20/06/2024")</f>
        <v>6024 del 20/06/2024</v>
      </c>
      <c r="C179" s="2" t="str">
        <f>HYPERLINK("https://www.unipa.it/amministrazione/arearisorseumane/settorereclutamentoeselezioni/.content/2024/PO_art18c1/6024_44po_art.18_c1_allegato1_v2.pdf","Allegato 1")</f>
        <v>Allegato 1</v>
      </c>
      <c r="D179" t="s">
        <v>344</v>
      </c>
      <c r="E179" t="s">
        <v>76</v>
      </c>
      <c r="F179" t="s">
        <v>77</v>
      </c>
      <c r="G179" s="1" t="str">
        <f>HYPERLINK("https://www.unipa.it/amministrazione/arearisorseumane/settorereclutamentoeselezioni/.content/2024/PO_art18c1/10234-44po_c13p3_m-psi-07_nomina-commissione-1.pdf","10234 del 08/10/2024")</f>
        <v>10234 del 08/10/2024</v>
      </c>
      <c r="H179" s="2" t="str">
        <f>HYPERLINK("https://www.unipa.it/amministrazione/arearisorseumane/settorereclutamentoeselezioni/.content/2024/PO_art18c1/44po_m-psi07_verbale1.pdf","Verbale 1 - Criteri")</f>
        <v>Verbale 1 - Criteri</v>
      </c>
      <c r="I179" s="1" t="str">
        <f>HYPERLINK("https://www.unipa.it/amministrazione/arearisorseumane/settorereclutamentoeselezioni/.content/2024/PO_art18c1/1145_44po_m-psi-07_approvazione-atti.pdf","1145 del 05/02/2025")</f>
        <v>1145 del 05/02/2025</v>
      </c>
      <c r="J179" t="s">
        <v>303</v>
      </c>
      <c r="K179" t="s">
        <v>16</v>
      </c>
    </row>
    <row r="180" spans="1:11" x14ac:dyDescent="0.25">
      <c r="A180" t="s">
        <v>300</v>
      </c>
      <c r="B180" s="1" t="str">
        <f>HYPERLINK("https://www.unipa.it/amministrazione/arearisorseumane/settorereclutamentoeselezioni/.content/2024/PO_art18c1/6024_44po_18_c1_bando.pdf","6024 del 20/06/2024")</f>
        <v>6024 del 20/06/2024</v>
      </c>
      <c r="C180" s="2" t="str">
        <f>HYPERLINK("https://www.unipa.it/amministrazione/arearisorseumane/settorereclutamentoeselezioni/.content/2024/PO_art18c1/6024_44po_art.18_c1_allegato1_v2.pdf","Allegato 1")</f>
        <v>Allegato 1</v>
      </c>
      <c r="D180" t="s">
        <v>71</v>
      </c>
      <c r="E180" t="s">
        <v>72</v>
      </c>
      <c r="F180" t="s">
        <v>77</v>
      </c>
      <c r="G180" s="1" t="str">
        <f>HYPERLINK("https://www.unipa.it/amministrazione/arearisorseumane/settorereclutamentoeselezioni/.content/2024/PO_art18c1/9024-44po_c12p3_med-39_nomina-commissione.pdf","9024 del 13/09/2024")</f>
        <v>9024 del 13/09/2024</v>
      </c>
      <c r="H180" s="2" t="str">
        <f>HYPERLINK("https://www.unipa.it/amministrazione/arearisorseumane/settorereclutamentoeselezioni/.content/2024/PO_art18c1/44po-18-c1_med39_verbale1.pdf","Verbale 1 - Criteri")</f>
        <v>Verbale 1 - Criteri</v>
      </c>
      <c r="I180" s="1" t="str">
        <f>HYPERLINK("https://www.unipa.it/amministrazione/arearisorseumane/settorereclutamentoeselezioni/.content/2024/PO_art18c1/13179_44po_med_39_approvazione-atti.pdf","13179 del  29/11/2024")</f>
        <v>13179 del  29/11/2024</v>
      </c>
      <c r="J180" t="s">
        <v>303</v>
      </c>
      <c r="K180" t="s">
        <v>16</v>
      </c>
    </row>
    <row r="181" spans="1:11" x14ac:dyDescent="0.25">
      <c r="A181" t="s">
        <v>300</v>
      </c>
      <c r="B181" s="1" t="str">
        <f>HYPERLINK("https://www.unipa.it/amministrazione/arearisorseumane/settorereclutamentoeselezioni/.content/2024/PO_art18c1/6024_44po_18_c1_bando.pdf","6024 del 20/06/2024")</f>
        <v>6024 del 20/06/2024</v>
      </c>
      <c r="C181" s="2" t="str">
        <f>HYPERLINK("https://www.unipa.it/amministrazione/arearisorseumane/settorereclutamentoeselezioni/.content/2024/PO_art18c1/6024_44po_art.18_c1_allegato1_v2.pdf","Allegato 1")</f>
        <v>Allegato 1</v>
      </c>
      <c r="D181" t="s">
        <v>297</v>
      </c>
      <c r="E181" t="s">
        <v>298</v>
      </c>
      <c r="F181" t="s">
        <v>77</v>
      </c>
      <c r="G181" s="1" t="str">
        <f>HYPERLINK("https://www.unipa.it/amministrazione/arearisorseumane/settorereclutamentoeselezioni/.content/2024/PO_art18c1/9564_-44po_c12p2_sps-08_nomina-commissione.pdf","9564 del 25/09/2024")</f>
        <v>9564 del 25/09/2024</v>
      </c>
      <c r="H181" s="2" t="str">
        <f>HYPERLINK("https://www.unipa.it/amministrazione/arearisorseumane/settorereclutamentoeselezioni/.content/2024/PO_art18c1/44po_verbale-n.-1_sps-08-estratto.pdf","Verbale 1 - Criteri")</f>
        <v>Verbale 1 - Criteri</v>
      </c>
      <c r="I181" s="1" t="str">
        <f>HYPERLINK("https://www.unipa.it/amministrazione/arearisorseumane/settorereclutamentoeselezioni/.content/2024/PO_art18c1/13226_44po_sps-08_approvazione-atti.pdf","13226 del 02/12/2024")</f>
        <v>13226 del 02/12/2024</v>
      </c>
      <c r="J181" t="s">
        <v>303</v>
      </c>
      <c r="K181" t="s">
        <v>16</v>
      </c>
    </row>
    <row r="182" spans="1:11" x14ac:dyDescent="0.25">
      <c r="A182" t="s">
        <v>300</v>
      </c>
      <c r="B182" s="1" t="str">
        <f>HYPERLINK("https://www.unipa.it/amministrazione/arearisorseumane/settorereclutamentoeselezioni/.content/2024/PO_art18c1/6024_44po_18_c1_bando.pdf","6024 del 20/06/2024")</f>
        <v>6024 del 20/06/2024</v>
      </c>
      <c r="C182" s="2" t="str">
        <f>HYPERLINK("https://www.unipa.it/amministrazione/arearisorseumane/settorereclutamentoeselezioni/.content/2024/PO_art18c1/6024_44po_art.18_c1_allegato1_v2.pdf","Allegato 1")</f>
        <v>Allegato 1</v>
      </c>
      <c r="D182" t="s">
        <v>128</v>
      </c>
      <c r="E182" t="s">
        <v>345</v>
      </c>
      <c r="F182" t="s">
        <v>50</v>
      </c>
      <c r="G182" s="1" t="str">
        <f>HYPERLINK("https://www.unipa.it/amministrazione/arearisorseumane/settorereclutamentoeselezioni/.content/2024/PO_art18c1/9069_44po_c14p1_l-art-06_nomina-commissione.pdf","9069 del 13/09/2024")</f>
        <v>9069 del 13/09/2024</v>
      </c>
      <c r="H182" s="2" t="str">
        <f>HYPERLINK("https://www.unipa.it/amministrazione/arearisorseumane/settorereclutamentoeselezioni/.content/2024/PO_art18c1/44-po-18-c1_l-art-06_verbale-1.pdf","Verbale 1 - Criteri")</f>
        <v>Verbale 1 - Criteri</v>
      </c>
      <c r="I182" s="1" t="str">
        <f>HYPERLINK("https://www.unipa.it/amministrazione/arearisorseumane/settorereclutamentoeselezioni/.content/2024/PO_art18c1/12428_44po_l-art-06_approvazione-atti-1.pdf","12428 del 19/11/2024")</f>
        <v>12428 del 19/11/2024</v>
      </c>
      <c r="J182" t="s">
        <v>303</v>
      </c>
      <c r="K182" t="s">
        <v>16</v>
      </c>
    </row>
    <row r="183" spans="1:11" x14ac:dyDescent="0.25">
      <c r="A183" t="s">
        <v>300</v>
      </c>
      <c r="B183" s="1" t="str">
        <f>HYPERLINK("https://www.unipa.it/amministrazione/arearisorseumane/settorereclutamentoeselezioni/.content/2024/PO_art18c1/6024_44po_18_c1_bando.pdf","6024 del 20/06/2024")</f>
        <v>6024 del 20/06/2024</v>
      </c>
      <c r="C183" s="2" t="str">
        <f>HYPERLINK("https://www.unipa.it/amministrazione/arearisorseumane/settorereclutamentoeselezioni/.content/2024/PO_art18c1/6024_44po_art.18_c1_allegato1_v2.pdf","Allegato 1")</f>
        <v>Allegato 1</v>
      </c>
      <c r="D183" t="s">
        <v>346</v>
      </c>
      <c r="E183" t="s">
        <v>347</v>
      </c>
      <c r="F183" t="s">
        <v>50</v>
      </c>
      <c r="G183" s="1" t="str">
        <f>HYPERLINK("https://www.unipa.it/amministrazione/arearisorseumane/settorereclutamentoeselezioni/.content/2024/PO_art18c1/90023-44po_c14p2_l-fil-let-10_nomina-commissione-1.pdf","9023 del 13/09/2024")</f>
        <v>9023 del 13/09/2024</v>
      </c>
      <c r="H183" s="2" t="str">
        <f>HYPERLINK("https://www.unipa.it/amministrazione/arearisorseumane/settorereclutamentoeselezioni/.content/2024/PO_art18c1/44po-18-c1_l-fil-let-10_verbale1-completo.pdf","Verbale 1 - Criteri")</f>
        <v>Verbale 1 - Criteri</v>
      </c>
      <c r="I183" s="1" t="str">
        <f>HYPERLINK("https://www.unipa.it/amministrazione/arearisorseumane/settorereclutamentoeselezioni/.content/2024/PO_art18c1/12635_44po_l-fil-let-10_approvazione-atti.pdf","12635 del 22/11/2024")</f>
        <v>12635 del 22/11/2024</v>
      </c>
      <c r="J183" t="s">
        <v>303</v>
      </c>
      <c r="K183" t="s">
        <v>16</v>
      </c>
    </row>
    <row r="184" spans="1:11" x14ac:dyDescent="0.25">
      <c r="A184" t="s">
        <v>300</v>
      </c>
      <c r="B184" s="1" t="str">
        <f>HYPERLINK("https://www.unipa.it/amministrazione/arearisorseumane/settorereclutamentoeselezioni/.content/2024/PO_art18c1/6024_44po_18_c1_bando.pdf","6024 del 20/06/2024")</f>
        <v>6024 del 20/06/2024</v>
      </c>
      <c r="C184" s="2" t="str">
        <f>HYPERLINK("https://www.unipa.it/amministrazione/arearisorseumane/settorereclutamentoeselezioni/.content/2024/PO_art18c1/6024_44po_art.18_c1_allegato1_v2.pdf","Allegato 1")</f>
        <v>Allegato 1</v>
      </c>
      <c r="D184" t="s">
        <v>348</v>
      </c>
      <c r="E184" t="s">
        <v>349</v>
      </c>
      <c r="F184" t="s">
        <v>50</v>
      </c>
      <c r="G184" s="1" t="str">
        <f>HYPERLINK("https://www.unipa.it/amministrazione/arearisorseumane/settorereclutamentoeselezioni/.content/2024/PO_art18c1/8978_-44po_c14p3_l-fil-let-12_nomina-commissione.pdf","8978 del 12/09/2024")</f>
        <v>8978 del 12/09/2024</v>
      </c>
      <c r="H184" s="2" t="str">
        <f>HYPERLINK("https://www.unipa.it/amministrazione/arearisorseumane/settorereclutamentoeselezioni/.content/2024/PO_art18c1/44po-18c1_l-fil-let12_verbale-n1.pdf","Verbale 1 - Criteri")</f>
        <v>Verbale 1 - Criteri</v>
      </c>
      <c r="I184" s="1" t="str">
        <f>HYPERLINK("https://www.unipa.it/amministrazione/arearisorseumane/settorereclutamentoeselezioni/.content/2024/PO_art18c1/13891_44po_l-fil-let-12_approvazione-atti.pdf","13891 del 12/12/2024")</f>
        <v>13891 del 12/12/2024</v>
      </c>
      <c r="J184" t="s">
        <v>303</v>
      </c>
      <c r="K184" t="s">
        <v>16</v>
      </c>
    </row>
    <row r="185" spans="1:11" x14ac:dyDescent="0.25">
      <c r="A185" t="s">
        <v>300</v>
      </c>
      <c r="B185" s="1" t="str">
        <f>HYPERLINK("https://www.unipa.it/amministrazione/arearisorseumane/settorereclutamentoeselezioni/.content/2024/PO_art18c1/6024_44po_18_c1_bando.pdf","6024 del 20/06/2024")</f>
        <v>6024 del 20/06/2024</v>
      </c>
      <c r="C185" s="2" t="str">
        <f>HYPERLINK("https://www.unipa.it/amministrazione/arearisorseumane/settorereclutamentoeselezioni/.content/2024/PO_art18c1/6024_44po_art.18_c1_allegato1_v2.pdf","Allegato 1")</f>
        <v>Allegato 1</v>
      </c>
      <c r="D185" t="s">
        <v>160</v>
      </c>
      <c r="E185" t="s">
        <v>161</v>
      </c>
      <c r="F185" t="s">
        <v>50</v>
      </c>
      <c r="G185" s="1" t="str">
        <f>HYPERLINK("https://www.unipa.it/amministrazione/arearisorseumane/settorereclutamentoeselezioni/.content/2024/PO_art18c1/8976_-44po_c15p1_m-fil-04_nomina-commissione-1.pdf","8976 del 12/09/2024")</f>
        <v>8976 del 12/09/2024</v>
      </c>
      <c r="H185" s="2" t="str">
        <f>HYPERLINK("https://www.unipa.it/amministrazione/arearisorseumane/settorereclutamentoeselezioni/.content/2024/PO_art18c1/44po-18-c1_m-fil-04_verbale-n.-1-completo.pdf","Verbale 1 - Criteri")</f>
        <v>Verbale 1 - Criteri</v>
      </c>
      <c r="I185" s="1" t="str">
        <f>HYPERLINK("https://www.unipa.it/amministrazione/arearisorseumane/settorereclutamentoeselezioni/.content/2024/PO_art18c1/11807-44po_m-fil-04_approvazione-atti-1.pdf","11807 del 07/11/2024")</f>
        <v>11807 del 07/11/2024</v>
      </c>
      <c r="J185" t="s">
        <v>303</v>
      </c>
      <c r="K185" t="s">
        <v>16</v>
      </c>
    </row>
    <row r="186" spans="1:11" x14ac:dyDescent="0.25">
      <c r="A186" t="s">
        <v>300</v>
      </c>
      <c r="B186" s="1" t="str">
        <f>HYPERLINK("https://www.unipa.it/amministrazione/arearisorseumane/settorereclutamentoeselezioni/.content/2024/PO_art18c1/6024_44po_18_c1_bando.pdf","6024 del 20/06/2024")</f>
        <v>6024 del 20/06/2024</v>
      </c>
      <c r="C186" s="2" t="str">
        <f>HYPERLINK("https://www.unipa.it/amministrazione/arearisorseumane/settorereclutamentoeselezioni/.content/2024/PO_art18c1/6024_44po_art.18_c1_allegato1_v2.pdf","Allegato 1")</f>
        <v>Allegato 1</v>
      </c>
      <c r="D186" t="s">
        <v>160</v>
      </c>
      <c r="E186" t="s">
        <v>202</v>
      </c>
      <c r="F186" t="s">
        <v>50</v>
      </c>
      <c r="G186" s="1" t="str">
        <f>HYPERLINK("https://www.unipa.it/amministrazione/arearisorseumane/settorereclutamentoeselezioni/.content/2024/PO_art18c1/9022-44po_c15p3_m-fil-05_nomina-commissione.pdf","9022 del 13/09/2024")</f>
        <v>9022 del 13/09/2024</v>
      </c>
      <c r="H186" s="2" t="str">
        <f>HYPERLINK("https://www.unipa.it/amministrazione/arearisorseumane/settorereclutamentoeselezioni/.content/2024/PO_art18c1/m-fil-05_verbale1-estratto.pdf","Verbale 1 - Criteri")</f>
        <v>Verbale 1 - Criteri</v>
      </c>
      <c r="I186" s="1" t="str">
        <f>HYPERLINK("https://www.unipa.it/amministrazione/arearisorseumane/settorereclutamentoeselezioni/.content/2024/PO_art18c1/12726_44po_m-fil-05_approvazione-atti.pdf","12726 del 25/11/2024")</f>
        <v>12726 del 25/11/2024</v>
      </c>
      <c r="J186" t="s">
        <v>303</v>
      </c>
      <c r="K186" t="s">
        <v>16</v>
      </c>
    </row>
    <row r="187" spans="1:11" x14ac:dyDescent="0.25">
      <c r="A187" t="s">
        <v>373</v>
      </c>
      <c r="B187" s="1" t="str">
        <f>HYPERLINK("https://www.unipa.it/amministrazione/arearisorseumane/settorereclutamentoeselezioni/.content/2024/PO_art18c4-ter/6168_8po-art18c4-ter_bando.pdf","6168 del 24/06/2024")</f>
        <v>6168 del 24/06/2024</v>
      </c>
      <c r="C187" s="2" t="str">
        <f>HYPERLINK("https://www.unipa.it/amministrazione/arearisorseumane/settorereclutamentoeselezioni/.content/2024/PO_art18c4-ter/6168_8po-art18c4ter_allegato1.pdf","Allegato 1")</f>
        <v>Allegato 1</v>
      </c>
      <c r="D187" t="s">
        <v>374</v>
      </c>
      <c r="E187" t="s">
        <v>375</v>
      </c>
      <c r="F187" t="s">
        <v>61</v>
      </c>
      <c r="G187" s="1" t="str">
        <f>HYPERLINK("https://www.unipa.it/amministrazione/arearisorseumane/settorereclutamentoeselezioni/.content/2024/PO_art18c4-ter/9774_8po18c4ter_bio-09_nomina-commissione.pdf","9774 del 30/09/2024")</f>
        <v>9774 del 30/09/2024</v>
      </c>
      <c r="H187" s="2" t="str">
        <f>HYPERLINK("https://www.unipa.it/amministrazione/arearisorseumane/settorereclutamentoeselezioni/.content/2024/PO_art18c4-ter/verbale-n.-1_prima-fascia-bio-09-abstract.pdf","Verbale 1 - Criteri")</f>
        <v>Verbale 1 - Criteri</v>
      </c>
      <c r="I187" s="1" t="str">
        <f>HYPERLINK("https://www.unipa.it/amministrazione/arearisorseumane/settorereclutamentoeselezioni/.content/2024/PO_art18c4-ter/13791_8po18c.4ter_bio09-bind_app-atti.pdf","13791 del 10/12/2024")</f>
        <v>13791 del 10/12/2024</v>
      </c>
      <c r="J187" t="s">
        <v>376</v>
      </c>
      <c r="K187" t="s">
        <v>16</v>
      </c>
    </row>
    <row r="188" spans="1:11" x14ac:dyDescent="0.25">
      <c r="A188" t="s">
        <v>373</v>
      </c>
      <c r="B188" s="1" t="str">
        <f>HYPERLINK("https://www.unipa.it/amministrazione/arearisorseumane/settorereclutamentoeselezioni/.content/2024/PO_art18c4-ter/6168_8po-art18c4-ter_bando.pdf","6168 del 24/06/2024")</f>
        <v>6168 del 24/06/2024</v>
      </c>
      <c r="C188" s="2" t="str">
        <f>HYPERLINK("https://www.unipa.it/amministrazione/arearisorseumane/settorereclutamentoeselezioni/.content/2024/PO_art18c4-ter/6168_8po-art18c4ter_allegato1.pdf","Allegato 1")</f>
        <v>Allegato 1</v>
      </c>
      <c r="D188" t="s">
        <v>255</v>
      </c>
      <c r="E188" t="s">
        <v>256</v>
      </c>
      <c r="F188" t="s">
        <v>22</v>
      </c>
      <c r="G188" s="1" t="str">
        <f>HYPERLINK("https://www.unipa.it/amministrazione/arearisorseumane/settorereclutamentoeselezioni/.content/2024/PO_art18c4-ter/9411_8po18c4ter_inf-01_nomina-commissione.pdf","9411 del 23/09/2024")</f>
        <v>9411 del 23/09/2024</v>
      </c>
      <c r="H188" s="2" t="str">
        <f>HYPERLINK("https://www.unipa.it/amministrazione/arearisorseumane/settorereclutamentoeselezioni/.content/2024/PO_art18c4-ter/verbale1.inf01.dr6168.pdf","Verbale 1 - Criteri")</f>
        <v>Verbale 1 - Criteri</v>
      </c>
      <c r="I188" s="1" t="str">
        <f>HYPERLINK("https://www.unipa.it/amministrazione/arearisorseumane/settorereclutamentoeselezioni/.content/2024/PO_art18c4-ter/13791_8po18c.4ter_bio09-bind_app-atti.pdf","12896 del 26/11/2024")</f>
        <v>12896 del 26/11/2024</v>
      </c>
      <c r="J188" t="s">
        <v>376</v>
      </c>
      <c r="K188" t="s">
        <v>16</v>
      </c>
    </row>
    <row r="189" spans="1:11" x14ac:dyDescent="0.25">
      <c r="A189" t="s">
        <v>373</v>
      </c>
      <c r="B189" s="1" t="str">
        <f>HYPERLINK("https://www.unipa.it/amministrazione/arearisorseumane/settorereclutamentoeselezioni/.content/2024/PO_art18c4-ter/6168_8po-art18c4-ter_bando.pdf","6168 del 24/06/2024")</f>
        <v>6168 del 24/06/2024</v>
      </c>
      <c r="C189" s="2" t="str">
        <f>HYPERLINK("https://www.unipa.it/amministrazione/arearisorseumane/settorereclutamentoeselezioni/.content/2024/PO_art18c4-ter/6168_8po-art18c4ter_allegato1.pdf","Allegato 1")</f>
        <v>Allegato 1</v>
      </c>
      <c r="D189" t="s">
        <v>377</v>
      </c>
      <c r="E189" t="s">
        <v>378</v>
      </c>
      <c r="F189" t="s">
        <v>22</v>
      </c>
      <c r="G189" s="1" t="str">
        <f>HYPERLINK("https://www.unipa.it/amministrazione/arearisorseumane/settorereclutamentoeselezioni/.content/2024/PO_art18c4-ter/11352-8po_art-18c4-ter-mat-03_nuova-nomina-commissione-1.pdf","11352 del 30/10/2024")</f>
        <v>11352 del 30/10/2024</v>
      </c>
      <c r="H189" s="2" t="str">
        <f>HYPERLINK("https://www.unipa.it/amministrazione/arearisorseumane/settorereclutamentoeselezioni/.content/2024/PO_art18c4-ter/8po-18c4ter_mat03_verbale-1.pdf","Verbale 1 - Criteri")</f>
        <v>Verbale 1 - Criteri</v>
      </c>
      <c r="I189" s="1" t="str">
        <f>HYPERLINK("https://www.unipa.it/amministrazione/arearisorseumane/settorereclutamentoeselezioni/.content/2024/PO_art18c4-ter/971_8po_art-18c4-ter-mat-03_approv-atti.pdf","971 del 31/01/2025")</f>
        <v>971 del 31/01/2025</v>
      </c>
      <c r="J189" t="s">
        <v>376</v>
      </c>
      <c r="K189" t="s">
        <v>16</v>
      </c>
    </row>
    <row r="190" spans="1:11" x14ac:dyDescent="0.25">
      <c r="A190" t="s">
        <v>373</v>
      </c>
      <c r="B190" s="1" t="str">
        <f>HYPERLINK("https://www.unipa.it/amministrazione/arearisorseumane/settorereclutamentoeselezioni/.content/2024/PO_art18c4-ter/6168_8po-art18c4-ter_bando.pdf","6168 del 24/06/2024")</f>
        <v>6168 del 24/06/2024</v>
      </c>
      <c r="C190" s="2" t="str">
        <f>HYPERLINK("https://www.unipa.it/amministrazione/arearisorseumane/settorereclutamentoeselezioni/.content/2024/PO_art18c4-ter/6168_8po-art18c4ter_allegato1.pdf","Allegato 1")</f>
        <v>Allegato 1</v>
      </c>
      <c r="D190" t="s">
        <v>379</v>
      </c>
      <c r="E190" t="s">
        <v>380</v>
      </c>
      <c r="F190" t="s">
        <v>77</v>
      </c>
      <c r="G190" s="1" t="str">
        <f>HYPERLINK("https://www.unipa.it/amministrazione/arearisorseumane/settorereclutamentoeselezioni/.content/2024/PO_art18c4-ter/9001_8po18c4ter_m-psi-01_nomina-commissione.pdf","9001 del 13/09/2024")</f>
        <v>9001 del 13/09/2024</v>
      </c>
      <c r="H190" s="2" t="str">
        <f>HYPERLINK("https://www.unipa.it/amministrazione/arearisorseumane/settorereclutamentoeselezioni/.content/2024/PO_art18c4-ter/8po-18-c4ter_verbale-n.-1_completo.pdf","Verbale 1 - Criteri")</f>
        <v>Verbale 1 - Criteri</v>
      </c>
      <c r="I190" s="1" t="str">
        <f>HYPERLINK("https://www.unipa.it/amministrazione/arearisorseumane/settorereclutamentoeselezioni/.content/2024/PO_art18c4-ter/14148_-8po18c.4-m_psi.01_app-atti.pdf","14148 del 17/12/2024")</f>
        <v>14148 del 17/12/2024</v>
      </c>
      <c r="J190" t="s">
        <v>376</v>
      </c>
      <c r="K190" t="s">
        <v>16</v>
      </c>
    </row>
    <row r="191" spans="1:11" x14ac:dyDescent="0.25">
      <c r="A191" t="s">
        <v>373</v>
      </c>
      <c r="B191" s="1" t="str">
        <f>HYPERLINK("https://www.unipa.it/amministrazione/arearisorseumane/settorereclutamentoeselezioni/.content/2024/PO_art18c4-ter/6168_8po-art18c4-ter_bando.pdf","6168 del 24/06/2024")</f>
        <v>6168 del 24/06/2024</v>
      </c>
      <c r="C191" s="2" t="str">
        <f>HYPERLINK("https://www.unipa.it/amministrazione/arearisorseumane/settorereclutamentoeselezioni/.content/2024/PO_art18c4-ter/6168_8po-art18c4ter_allegato1.pdf","Allegato 1")</f>
        <v>Allegato 1</v>
      </c>
      <c r="D191" t="s">
        <v>374</v>
      </c>
      <c r="E191" t="s">
        <v>381</v>
      </c>
      <c r="F191" t="s">
        <v>80</v>
      </c>
      <c r="G191" s="1" t="str">
        <f>HYPERLINK("https://www.unipa.it/amministrazione/arearisorseumane/settorereclutamentoeselezioni/.content/2024/PO_art18c4-ter/9348_8po18c4ter_bio-09stebicef_nomina-commissione.pdf","9348 del 20/09/2024")</f>
        <v>9348 del 20/09/2024</v>
      </c>
      <c r="H191" s="2" t="str">
        <f>HYPERLINK("https://www.unipa.it/amministrazione/arearisorseumane/settorereclutamentoeselezioni/.content/2024/PO_art18c4-ter/8po-18-c4-ter_bio09-stebicef_verbale-n.-1.pdf","Verbale 1 - Criteri")</f>
        <v>Verbale 1 - Criteri</v>
      </c>
      <c r="I191" s="1" t="str">
        <f>HYPERLINK("https://www.unipa.it/amministrazione/arearisorseumane/settorereclutamentoeselezioni/.content/2024/PO_art18c4-ter/13492_8po18c.4ter_bio09-stebicef_app-atti.pdf","13492 del 05/12/2024")</f>
        <v>13492 del 05/12/2024</v>
      </c>
      <c r="J191" t="s">
        <v>376</v>
      </c>
      <c r="K191" t="s">
        <v>16</v>
      </c>
    </row>
    <row r="192" spans="1:11" x14ac:dyDescent="0.25">
      <c r="A192" t="s">
        <v>373</v>
      </c>
      <c r="B192" s="1" t="str">
        <f>HYPERLINK("https://www.unipa.it/amministrazione/arearisorseumane/settorereclutamentoeselezioni/.content/2024/PO_art18c4-ter/6168_8po-art18c4-ter_bando.pdf","6168 del 24/06/2024")</f>
        <v>6168 del 24/06/2024</v>
      </c>
      <c r="C192" s="2" t="str">
        <f>HYPERLINK("https://www.unipa.it/amministrazione/arearisorseumane/settorereclutamentoeselezioni/.content/2024/PO_art18c4-ter/6168_8po-art18c4ter_allegato1.pdf","Allegato 1")</f>
        <v>Allegato 1</v>
      </c>
      <c r="D192" t="s">
        <v>185</v>
      </c>
      <c r="E192" t="s">
        <v>186</v>
      </c>
      <c r="F192" t="s">
        <v>80</v>
      </c>
      <c r="G192" s="1" t="str">
        <f>HYPERLINK("https://www.unipa.it/amministrazione/arearisorseumane/settorereclutamentoeselezioni/.content/2024/PO_art18c4-ter/9231_8po18c4ter_bio-10_nomina-commissione.pdf","9231 del 18/09/2024")</f>
        <v>9231 del 18/09/2024</v>
      </c>
      <c r="H192" s="2" t="str">
        <f>HYPERLINK("https://www.unipa.it/amministrazione/arearisorseumane/settorereclutamentoeselezioni/.content/2024/PO_art18c4-ter/8po-18-c4ter_bio10_verbale-n.-1.pdf","Verbale 1 - Criteri")</f>
        <v>Verbale 1 - Criteri</v>
      </c>
      <c r="I192" s="1" t="str">
        <f>HYPERLINK("https://www.unipa.it/amministrazione/arearisorseumane/settorereclutamentoeselezioni/.content/2024/PO_art18c4-ter/13344_8po18c.4ter_bio10_app-atti.pdf","13344 del 03/12/2024")</f>
        <v>13344 del 03/12/2024</v>
      </c>
      <c r="J192" t="s">
        <v>376</v>
      </c>
      <c r="K192" t="s">
        <v>16</v>
      </c>
    </row>
    <row r="193" spans="1:11" x14ac:dyDescent="0.25">
      <c r="A193" t="s">
        <v>373</v>
      </c>
      <c r="B193" s="1" t="str">
        <f>HYPERLINK("https://www.unipa.it/amministrazione/arearisorseumane/settorereclutamentoeselezioni/.content/2024/PO_art18c4-ter/6168_8po-art18c4-ter_bando.pdf","6168 del 24/06/2024")</f>
        <v>6168 del 24/06/2024</v>
      </c>
      <c r="C193" s="2" t="str">
        <f>HYPERLINK("https://www.unipa.it/amministrazione/arearisorseumane/settorereclutamentoeselezioni/.content/2024/PO_art18c4-ter/6168_8po-art18c4ter_allegato1.pdf","Allegato 1")</f>
        <v>Allegato 1</v>
      </c>
      <c r="D193" t="s">
        <v>137</v>
      </c>
      <c r="E193" t="s">
        <v>138</v>
      </c>
      <c r="F193" t="s">
        <v>80</v>
      </c>
      <c r="G193" s="1" t="str">
        <f>HYPERLINK("https://www.unipa.it/amministrazione/arearisorseumane/settorereclutamentoeselezioni/.content/2024/PO_art18c4-ter/9226_8po18c4ter_chim-03_nomina-commissione.pdf","9226 del 18/09/2024")</f>
        <v>9226 del 18/09/2024</v>
      </c>
      <c r="H193" s="2" t="str">
        <f>HYPERLINK("https://www.unipa.it/amministrazione/arearisorseumane/settorereclutamentoeselezioni/.content/2024/PO_art18c4-ter/verbale-1-po-18c.4ter-ssd-chim-03-estratto.pdf","Verbale 1 - Criteri")</f>
        <v>Verbale 1 - Criteri</v>
      </c>
      <c r="I193" s="1" t="str">
        <f>HYPERLINK("https://www.unipa.it/amministrazione/arearisorseumane/settorereclutamentoeselezioni/.content/2024/PO_art18c4-ter/115_-8po18c.4ter_chim03_app-atti.pdf","115 del 09/01/2025")</f>
        <v>115 del 09/01/2025</v>
      </c>
      <c r="J193" t="s">
        <v>376</v>
      </c>
      <c r="K193" t="s">
        <v>16</v>
      </c>
    </row>
    <row r="194" spans="1:11" x14ac:dyDescent="0.25">
      <c r="A194" t="s">
        <v>373</v>
      </c>
      <c r="B194" s="1" t="str">
        <f>HYPERLINK("https://www.unipa.it/amministrazione/arearisorseumane/settorereclutamentoeselezioni/.content/2024/PO_art18c4-ter/6168_8po-art18c4-ter_bando.pdf","6168 del 24/06/2024")</f>
        <v>6168 del 24/06/2024</v>
      </c>
      <c r="C194" s="2" t="str">
        <f>HYPERLINK("https://www.unipa.it/amministrazione/arearisorseumane/settorereclutamentoeselezioni/.content/2024/PO_art18c4-ter/6168_8po-art18c4ter_allegato1.pdf","Allegato 1")</f>
        <v>Allegato 1</v>
      </c>
      <c r="D194" t="s">
        <v>233</v>
      </c>
      <c r="E194" t="s">
        <v>234</v>
      </c>
      <c r="F194" t="s">
        <v>80</v>
      </c>
      <c r="G194" s="1" t="str">
        <f>HYPERLINK("https://www.unipa.it/amministrazione/arearisorseumane/settorereclutamentoeselezioni/.content/2024/PO_art18c4-ter/9242_8po18c4ter_chim-06_nomina-commissione.pdf","9242 del 18/09/2024")</f>
        <v>9242 del 18/09/2024</v>
      </c>
      <c r="H194" s="2" t="str">
        <f>HYPERLINK("https://www.unipa.it/amministrazione/arearisorseumane/settorereclutamentoeselezioni/.content/2024/PO_art18c4-ter/verbale-1-18-c.4-ter.-ssd-chim-06abstract.pdf","Verbale 1 - Criteri")</f>
        <v>Verbale 1 - Criteri</v>
      </c>
      <c r="I194" s="1" t="str">
        <f>HYPERLINK("https://www.unipa.it/amministrazione/arearisorseumane/settorereclutamentoeselezioni/.content/2024/PO_art18c4-ter/267_8po18c.4ter_chim06_app-atti.pdf","267 del 15/01/2025")</f>
        <v>267 del 15/01/2025</v>
      </c>
      <c r="J194" t="s">
        <v>376</v>
      </c>
      <c r="K194" t="s">
        <v>16</v>
      </c>
    </row>
    <row r="195" spans="1:11" x14ac:dyDescent="0.25">
      <c r="A195" t="s">
        <v>237</v>
      </c>
      <c r="B195" s="1" t="str">
        <f>HYPERLINK("https://www.unipa.it/amministrazione/arearisorseumane/settorereclutamentoeselezioni/.content/2024/RTT/6844---ius-17---bando-rtt-.pdf","6844 del 11/07/2024")</f>
        <v>6844 del 11/07/2024</v>
      </c>
      <c r="C195" s="2" t="str">
        <f>HYPERLINK("https://www.unipa.it/amministrazione/arearisorseumane/settorereclutamentoeselezioni/.content/2024/RTT/6844_allegato1_rtt-ius-17.pdf","Allegato 1")</f>
        <v>Allegato 1</v>
      </c>
      <c r="D195" t="s">
        <v>172</v>
      </c>
      <c r="E195" t="s">
        <v>173</v>
      </c>
      <c r="F195" t="s">
        <v>57</v>
      </c>
      <c r="G195" s="1" t="str">
        <f>HYPERLINK("https://www.unipa.it/amministrazione/arearisorseumane/settorereclutamentoeselezioni/.content/2024/RTT/9387---rtt_ius-17_nomina-commissione--.pdf","9387 del 23/09/2024")</f>
        <v>9387 del 23/09/2024</v>
      </c>
      <c r="H195" s="2" t="str">
        <f>HYPERLINK("https://www.unipa.it/amministrazione/arearisorseumane/settorereclutamentoeselezioni/.content/2024/RTT/rtt-ius-17---verbale-1-e-dichiarazioni-_24-ottobre-2024.pdf","Verbale 1 - Criteri")</f>
        <v>Verbale 1 - Criteri</v>
      </c>
      <c r="I195" s="1" t="str">
        <f>HYPERLINK("https://www.unipa.it/amministrazione/arearisorseumane/settorereclutamentoeselezioni/.content/2024/RTT/12477_ius-17_approvazione-atti.pdf","12477 del 20/11/2024")</f>
        <v>12477 del 20/11/2024</v>
      </c>
      <c r="J195" t="s">
        <v>23</v>
      </c>
      <c r="K195" s="5" t="s">
        <v>16</v>
      </c>
    </row>
    <row r="196" spans="1:11" x14ac:dyDescent="0.25">
      <c r="A196" t="s">
        <v>11</v>
      </c>
      <c r="B196" s="1" t="str">
        <f>HYPERLINK("https://www.unipa.it/amministrazione/arearisorseumane/settorereclutamentoeselezioni/.content/2024/RTDA/7725_bando_rtda_gsps-03b_pnrr.pdf","7725 del 01/08/2024")</f>
        <v>7725 del 01/08/2024</v>
      </c>
      <c r="C196" s="2" t="str">
        <f>HYPERLINK("https://www.unipa.it/amministrazione/arearisorseumane/settorereclutamentoeselezioni/.content/2024/RTDA/7725_allegato-1_gsps03b-rtda_pnrr.pdf","Allegato 1")</f>
        <v>Allegato 1</v>
      </c>
      <c r="D196" t="s">
        <v>12</v>
      </c>
      <c r="E196" t="s">
        <v>13</v>
      </c>
      <c r="F196" t="s">
        <v>14</v>
      </c>
      <c r="G196" s="1" t="str">
        <f>HYPERLINK("https://www.unipa.it/amministrazione/arearisorseumane/settorereclutamentoeselezioni/.content/2024/RTDA/9560---gsps03b-rtda-nomina-commissione_pnrr.pdf","9560 del 25/09/2024")</f>
        <v>9560 del 25/09/2024</v>
      </c>
      <c r="H196" s="2" t="str">
        <f>HYPERLINK("https://www.unipa.it/amministrazione/arearisorseumane/settorereclutamentoeselezioni/.content/2024/RTDA/palermo-verbale-1-rtda-12-ottobre-2024_signed_signed1.pdf","Verbale 1 - Criteri")</f>
        <v>Verbale 1 - Criteri</v>
      </c>
      <c r="I196" s="1" t="str">
        <f>HYPERLINK("https://www.unipa.it/amministrazione/arearisorseumane/settorereclutamentoeselezioni/.content/2024/RTDA/11265_rtda-pnrr_gsps-03b_dr-approvazione.pdf","11265 del 29/10/2024")</f>
        <v>11265 del 29/10/2024</v>
      </c>
      <c r="J196" t="s">
        <v>15</v>
      </c>
      <c r="K196" t="s">
        <v>16</v>
      </c>
    </row>
    <row r="197" spans="1:11" x14ac:dyDescent="0.25">
      <c r="A197" t="s">
        <v>382</v>
      </c>
      <c r="B197" s="1" t="str">
        <f>HYPERLINK("https://www.unipa.it/amministrazione/arearisorseumane/settorereclutamentoeselezioni/.content/2024/RTT/9458_bando-rtt_mat-07-riserva-doppia.pdf","9458 del 24/09/2024")</f>
        <v>9458 del 24/09/2024</v>
      </c>
      <c r="C197" s="2" t="str">
        <f>HYPERLINK("https://www.unipa.it/amministrazione/arearisorseumane/settorereclutamentoeselezioni/.content/2024/RTT/9458_allegato1_mat-07.pdf","Allegato 1")</f>
        <v>Allegato 1</v>
      </c>
      <c r="D197" t="s">
        <v>383</v>
      </c>
      <c r="E197" t="s">
        <v>384</v>
      </c>
      <c r="F197" t="s">
        <v>22</v>
      </c>
      <c r="G197" s="1" t="str">
        <f>HYPERLINK("https://www.unipa.it/amministrazione/arearisorseumane/settorereclutamentoeselezioni/.content/2024/RTT/13353---rtt---math-04-a-_nomina-commissione-1.pdf","13353 del 03/12/2024")</f>
        <v>13353 del 03/12/2024</v>
      </c>
      <c r="H197" s="2" t="str">
        <f>HYPERLINK("https://www.unipa.it/amministrazione/arearisorseumane/settorereclutamentoeselezioni/.content/2024/RTT/rtt-math_04_verbale_1_signed.pdf","Verbale 1 - Criteri")</f>
        <v>Verbale 1 - Criteri</v>
      </c>
      <c r="I197" s="1" t="str">
        <f>HYPERLINK("https://www.unipa.it/amministrazione/arearisorseumane/settorereclutamentoeselezioni/.content/2024/RTT/1182_rtt-math-04-a_approvazione-atti.pdf","1182 del 05/02/2025")</f>
        <v>1182 del 05/02/2025</v>
      </c>
      <c r="J197" t="s">
        <v>23</v>
      </c>
      <c r="K197" t="s">
        <v>16</v>
      </c>
    </row>
    <row r="198" spans="1:11" x14ac:dyDescent="0.25">
      <c r="A198" t="s">
        <v>385</v>
      </c>
      <c r="B198" s="1" t="str">
        <f>HYPERLINK("https://www.unipa.it/amministrazione/arearisorseumane/settorereclutamentoeselezioni/.content/2024/RTT/9459_3rtt-14c6_bando.pdf","9459 del 24/09/2024")</f>
        <v>9459 del 24/09/2024</v>
      </c>
      <c r="C198" s="2" t="str">
        <f>HYPERLINK("https://www.unipa.it/amministrazione/arearisorseumane/settorereclutamentoeselezioni/.content/2024/RTT/9459_3rtt-14c6-allegato-1.pdf","Allegato 1")</f>
        <v>Allegato 1</v>
      </c>
      <c r="D198" t="s">
        <v>386</v>
      </c>
      <c r="E198" t="s">
        <v>387</v>
      </c>
      <c r="F198" t="s">
        <v>14</v>
      </c>
      <c r="G198" s="1" t="str">
        <f>HYPERLINK("https://www.unipa.it/amministrazione/arearisorseumane/settorereclutamentoeselezioni/.content/2024/RTT/13230_3rtt-giur-02a_nomina-commissione.pdf","13230 del 02/12/2024")</f>
        <v>13230 del 02/12/2024</v>
      </c>
      <c r="H198" s="2" t="str">
        <f>HYPERLINK("https://www.unipa.it/amministrazione/arearisorseumane/settorereclutamentoeselezioni/.content/2024/RTT/rtt_giur-02_verbale-1.pdf","Verbale 1 - Criteri")</f>
        <v>Verbale 1 - Criteri</v>
      </c>
      <c r="I198" s="1" t="str">
        <f>HYPERLINK("https://www.unipa.it/amministrazione/arearisorseumane/settorereclutamentoeselezioni/.content/2024/RTT/543_3rtt_giur-02-a_approvazione-atti.pdf","543 del 21/01/2025")</f>
        <v>543 del 21/01/2025</v>
      </c>
      <c r="J198" t="s">
        <v>23</v>
      </c>
      <c r="K198" t="s">
        <v>16</v>
      </c>
    </row>
    <row r="199" spans="1:11" x14ac:dyDescent="0.25">
      <c r="A199" t="s">
        <v>385</v>
      </c>
      <c r="B199" s="1" t="str">
        <f>HYPERLINK("https://www.unipa.it/amministrazione/arearisorseumane/settorereclutamentoeselezioni/.content/2024/RTT/9459_3rtt-14c6_bando.pdf","9459 del 24/09/2024")</f>
        <v>9459 del 24/09/2024</v>
      </c>
      <c r="C199" s="2" t="str">
        <f>HYPERLINK("https://www.unipa.it/amministrazione/arearisorseumane/settorereclutamentoeselezioni/.content/2024/RTT/9459_3rtt-14c6-allegato-1.pdf","Allegato 1")</f>
        <v>Allegato 1</v>
      </c>
      <c r="D199" t="s">
        <v>388</v>
      </c>
      <c r="E199" t="s">
        <v>389</v>
      </c>
      <c r="F199" t="s">
        <v>41</v>
      </c>
      <c r="G199" s="1" t="str">
        <f>HYPERLINK("https://www.unipa.it/amministrazione/arearisorseumane/settorereclutamentoeselezioni/.content/2024/RTT/13234---rtt---iinf-05-a_nomina-commissione-1.pdf","13234 del 02/12/2024")</f>
        <v>13234 del 02/12/2024</v>
      </c>
      <c r="H199" s="2" t="str">
        <f>HYPERLINK("https://www.unipa.it/amministrazione/arearisorseumane/settorereclutamentoeselezioni/.content/2024/RTT/3rtt_iinf-05a_verbale_1_signed.pdf","Verbale 1 - Criteri")</f>
        <v>Verbale 1 - Criteri</v>
      </c>
      <c r="I199" s="1" t="str">
        <f>HYPERLINK("https://www.unipa.it/amministrazione/arearisorseumane/settorereclutamentoeselezioni/.content/2024/RTT/1610_3rtt_iinf-05a_approvazione-atti.pdf","582 del 22/01/2025")</f>
        <v>582 del 22/01/2025</v>
      </c>
      <c r="J199" t="s">
        <v>23</v>
      </c>
      <c r="K199" t="s">
        <v>16</v>
      </c>
    </row>
    <row r="200" spans="1:11" x14ac:dyDescent="0.25">
      <c r="A200" t="s">
        <v>385</v>
      </c>
      <c r="B200" s="1" t="str">
        <f>HYPERLINK("https://www.unipa.it/amministrazione/arearisorseumane/settorereclutamentoeselezioni/.content/2024/RTT/9459_3rtt-14c6_bando.pdf","9459 del 24/09/2024")</f>
        <v>9459 del 24/09/2024</v>
      </c>
      <c r="C200" s="2" t="str">
        <f>HYPERLINK("https://www.unipa.it/amministrazione/arearisorseumane/settorereclutamentoeselezioni/.content/2024/RTT/9459_3rtt-14c6-allegato-1.pdf","Allegato 1")</f>
        <v>Allegato 1</v>
      </c>
      <c r="D200" t="s">
        <v>390</v>
      </c>
      <c r="E200" t="s">
        <v>391</v>
      </c>
      <c r="F200" t="s">
        <v>22</v>
      </c>
      <c r="G200" s="1" t="str">
        <f>HYPERLINK("https://www.unipa.it/amministrazione/arearisorseumane/settorereclutamentoeselezioni/.content/2024/RTT/13352---rtt---math-03-a-_nomina-commissione.pdf","13352 del 03/12/2024")</f>
        <v>13352 del 03/12/2024</v>
      </c>
      <c r="H200" s="2" t="str">
        <f>HYPERLINK("https://www.unipa.it/amministrazione/arearisorseumane/settorereclutamentoeselezioni/.content/2024/RTT/rtt_math-03-a_verbale-1---signed.pdf","Verbale 1 - Criteri")</f>
        <v>Verbale 1 - Criteri</v>
      </c>
      <c r="I200" s="1" t="str">
        <f>HYPERLINK("https://www.unipa.it/amministrazione/arearisorseumane/settorereclutamentoeselezioni/.content/2024/RTT/2311_3rtt_math-03a_approvazione-atti.pdf","2311 del 04/03/2025")</f>
        <v>2311 del 04/03/2025</v>
      </c>
      <c r="J200" t="s">
        <v>23</v>
      </c>
      <c r="K200" t="s">
        <v>16</v>
      </c>
    </row>
    <row r="201" spans="1:11" x14ac:dyDescent="0.25">
      <c r="A201" t="s">
        <v>19</v>
      </c>
      <c r="B201" s="1" t="str">
        <f>HYPERLINK("https://www.unipa.it/amministrazione/arearisorseumane/settorereclutamentoeselezioni/.content/2024/RTT/10002_bando---7rtt.pdf","10002 del 03/10/2024")</f>
        <v>10002 del 03/10/2024</v>
      </c>
      <c r="C201" s="2" t="str">
        <f>HYPERLINK("https://www.unipa.it/amministrazione/arearisorseumane/settorereclutamentoeselezioni/.content/2024/RTT/10002_7rtt-allegato-1--vers-3.pdf","Allegato 1")</f>
        <v>Allegato 1</v>
      </c>
      <c r="D201" t="s">
        <v>20</v>
      </c>
      <c r="E201" t="s">
        <v>21</v>
      </c>
      <c r="F201" t="s">
        <v>22</v>
      </c>
      <c r="G201" s="1" t="str">
        <f>HYPERLINK("https://www.unipa.it/amministrazione/arearisorseumane/settorereclutamentoeselezioni/.content/2024/RTT/401---rtt_info-01-a_nomina-commissione.pdf","401 DEL 17/01/2025")</f>
        <v>401 DEL 17/01/2025</v>
      </c>
      <c r="H201" s="2" t="str">
        <f>HYPERLINK("https://www.unipa.it/amministrazione/arearisorseumane/settorereclutamentoeselezioni/.content/2024/RTT/rtt---info-01-a---verbale-1.pdf","Verbale 1 - Criteri")</f>
        <v>Verbale 1 - Criteri</v>
      </c>
      <c r="I201" s="1"/>
      <c r="J201" t="s">
        <v>23</v>
      </c>
      <c r="K201" t="s">
        <v>16</v>
      </c>
    </row>
    <row r="202" spans="1:11" x14ac:dyDescent="0.25">
      <c r="A202" t="s">
        <v>19</v>
      </c>
      <c r="B202" s="1" t="str">
        <f>HYPERLINK("https://www.unipa.it/amministrazione/arearisorseumane/settorereclutamentoeselezioni/.content/2024/RTT/10002_bando---7rtt.pdf","10002 del 03/10/2024")</f>
        <v>10002 del 03/10/2024</v>
      </c>
      <c r="C202" s="2" t="str">
        <f>HYPERLINK("https://www.unipa.it/amministrazione/arearisorseumane/settorereclutamentoeselezioni/.content/2024/RTT/10002_7rtt-allegato-1--vers-3.pdf","Allegato 1")</f>
        <v>Allegato 1</v>
      </c>
      <c r="D202" t="s">
        <v>24</v>
      </c>
      <c r="E202" t="s">
        <v>25</v>
      </c>
      <c r="F202" t="s">
        <v>26</v>
      </c>
      <c r="G202" s="1" t="str">
        <f>HYPERLINK("https://www.unipa.it/amministrazione/arearisorseumane/settorereclutamentoeselezioni/.content/2024/RTT/13814---rtt---econ-03-a-_nomina-commissione.pdf","13814 del 11/12/2024")</f>
        <v>13814 del 11/12/2024</v>
      </c>
      <c r="H202" s="2" t="str">
        <f>HYPERLINK("https://www.unipa.it/amministrazione/arearisorseumane/settorereclutamentoeselezioni/.content/2024/RTT/verbale-1-econ-03-a_rtt-estratto.pdf","Verbale 1 - Criteri")</f>
        <v>Verbale 1 - Criteri</v>
      </c>
      <c r="I202" s="1" t="str">
        <f>HYPERLINK("https://www.unipa.it/amministrazione/arearisorseumane/settorereclutamentoeselezioni/.content/2024/RTT/1508---rtt_econ-03a_approvazione-atti.pdf","1508 del 13/02/2025")</f>
        <v>1508 del 13/02/2025</v>
      </c>
      <c r="J202" t="s">
        <v>23</v>
      </c>
      <c r="K202" t="s">
        <v>16</v>
      </c>
    </row>
    <row r="203" spans="1:11" x14ac:dyDescent="0.25">
      <c r="A203" t="s">
        <v>19</v>
      </c>
      <c r="B203" s="1" t="str">
        <f>HYPERLINK("https://www.unipa.it/amministrazione/arearisorseumane/settorereclutamentoeselezioni/.content/2024/RTT/10002_bando---7rtt.pdf","10002 del 03/10/2024")</f>
        <v>10002 del 03/10/2024</v>
      </c>
      <c r="C203" s="2" t="str">
        <f>HYPERLINK("https://www.unipa.it/amministrazione/arearisorseumane/settorereclutamentoeselezioni/.content/2024/RTT/10002_7rtt-allegato-1--vers-3.pdf","Allegato 1")</f>
        <v>Allegato 1</v>
      </c>
      <c r="D203" t="s">
        <v>27</v>
      </c>
      <c r="E203" t="s">
        <v>28</v>
      </c>
      <c r="F203" t="s">
        <v>26</v>
      </c>
      <c r="G203" s="1" t="str">
        <f>HYPERLINK("https://www.unipa.it/amministrazione/arearisorseumane/settorereclutamentoeselezioni/.content/2024/RTT/14275_rtt_econ05-a_nomina-commissione.pdf","14275 del 19/12/2024")</f>
        <v>14275 del 19/12/2024</v>
      </c>
      <c r="H203" s="2" t="str">
        <f>HYPERLINK("https://www.unipa.it/amministrazione/arearisorseumane/settorereclutamentoeselezioni/.content/2024/RTT/verbale-1-rtt__econ-05a.pdf","Verbale 1 - Criteri")</f>
        <v>Verbale 1 - Criteri</v>
      </c>
      <c r="I203" s="1" t="str">
        <f>HYPERLINK("https://www.unipa.it/amministrazione/arearisorseumane/settorereclutamentoeselezioni/.content/2024/RTT/2913---rtt_econ-05-a_approvazione-atti.pdf","2913 del 11/03/2025")</f>
        <v>2913 del 11/03/2025</v>
      </c>
      <c r="J203" t="s">
        <v>23</v>
      </c>
      <c r="K203" t="s">
        <v>16</v>
      </c>
    </row>
    <row r="204" spans="1:11" x14ac:dyDescent="0.25">
      <c r="A204" t="s">
        <v>19</v>
      </c>
      <c r="B204" s="1" t="str">
        <f>HYPERLINK("https://www.unipa.it/amministrazione/arearisorseumane/settorereclutamentoeselezioni/.content/2024/RTT/10002_bando---7rtt.pdf","10002 del 03/10/2024")</f>
        <v>10002 del 03/10/2024</v>
      </c>
      <c r="C204" s="2" t="str">
        <f>HYPERLINK("https://www.unipa.it/amministrazione/arearisorseumane/settorereclutamentoeselezioni/.content/2024/RTT/10002_7rtt-allegato-1--vers-3.pdf","Allegato 1")</f>
        <v>Allegato 1</v>
      </c>
      <c r="D204" t="s">
        <v>29</v>
      </c>
      <c r="E204" t="s">
        <v>30</v>
      </c>
      <c r="F204" t="s">
        <v>26</v>
      </c>
      <c r="G204" s="1" t="str">
        <f>HYPERLINK("https://www.unipa.it/amministrazione/arearisorseumane/settorereclutamentoeselezioni/.content/2024/RTT/13811---rtt---econ-09-b-_nomina-commissione---copia.pdf","13811 del 11/12/2024")</f>
        <v>13811 del 11/12/2024</v>
      </c>
      <c r="H204" s="2" t="str">
        <f>HYPERLINK("https://www.unipa.it/amministrazione/arearisorseumane/settorereclutamentoeselezioni/.content/2024/RTT/verbale-1---econ-09b_rtt_palermo_estratto.pdf","Verbale 1 - Criteri")</f>
        <v>Verbale 1 - Criteri</v>
      </c>
      <c r="I204" s="1" t="str">
        <f>HYPERLINK("https://www.unipa.it/amministrazione/arearisorseumane/settorereclutamentoeselezioni/.content/2024/RTT/3786---rtt_econ-09-b_approvazione-atti-1.pdf","3786 del 02/04/2025")</f>
        <v>3786 del 02/04/2025</v>
      </c>
      <c r="J204" t="s">
        <v>23</v>
      </c>
      <c r="K204" t="s">
        <v>16</v>
      </c>
    </row>
    <row r="205" spans="1:11" x14ac:dyDescent="0.25">
      <c r="A205" t="s">
        <v>19</v>
      </c>
      <c r="B205" s="1" t="str">
        <f>HYPERLINK("https://www.unipa.it/amministrazione/arearisorseumane/settorereclutamentoeselezioni/.content/2024/RTT/10002_bando---7rtt.pdf","10002 del 03/10/2024")</f>
        <v>10002 del 03/10/2024</v>
      </c>
      <c r="C205" s="2" t="str">
        <f>HYPERLINK("https://www.unipa.it/amministrazione/arearisorseumane/settorereclutamentoeselezioni/.content/2024/RTT/10002_7rtt-allegato-1--vers-3.pdf","Allegato 1")</f>
        <v>Allegato 1</v>
      </c>
      <c r="D205" t="s">
        <v>31</v>
      </c>
      <c r="E205" t="s">
        <v>32</v>
      </c>
      <c r="F205" t="s">
        <v>26</v>
      </c>
      <c r="G205" s="1" t="str">
        <f>HYPERLINK("https://www.unipa.it/amministrazione/arearisorseumane/settorereclutamentoeselezioni/.content/2024/RTT/424---rtt_stat-01-a_nomina-commissione.pdf","424 DEL 17/01/2025")</f>
        <v>424 DEL 17/01/2025</v>
      </c>
      <c r="H205" s="2" t="str">
        <f>HYPERLINK("https://www.unipa.it/amministrazione/arearisorseumane/settorereclutamentoeselezioni/.content/2024/RTT/rtt_stat01a---verbale_1.pdf","Verbale 1 - Criteri")</f>
        <v>Verbale 1 - Criteri</v>
      </c>
      <c r="I205" s="1" t="str">
        <f>HYPERLINK("https://www.unipa.it/amministrazione/arearisorseumane/settorereclutamentoeselezioni/.content/2024/RTT/2863---rtt_stat-01-a_approvazione-atti.pdf","2863 del 11/03/2025")</f>
        <v>2863 del 11/03/2025</v>
      </c>
      <c r="J205" t="s">
        <v>23</v>
      </c>
      <c r="K205" t="s">
        <v>16</v>
      </c>
    </row>
    <row r="206" spans="1:11" x14ac:dyDescent="0.25">
      <c r="A206" t="s">
        <v>19</v>
      </c>
      <c r="B206" s="1" t="str">
        <f>HYPERLINK("https://www.unipa.it/amministrazione/arearisorseumane/settorereclutamentoeselezioni/.content/2024/RTT/10002_bando---7rtt.pdf","10002 del 03/10/2024")</f>
        <v>10002 del 03/10/2024</v>
      </c>
      <c r="C206" s="2" t="str">
        <f>HYPERLINK("https://www.unipa.it/amministrazione/arearisorseumane/settorereclutamentoeselezioni/.content/2024/RTT/10002_7rtt-allegato-1--vers-3.pdf","Allegato 1")</f>
        <v>Allegato 1</v>
      </c>
      <c r="D206" t="s">
        <v>33</v>
      </c>
      <c r="E206" t="s">
        <v>34</v>
      </c>
      <c r="F206" t="s">
        <v>26</v>
      </c>
      <c r="G206" s="1" t="str">
        <f>HYPERLINK("https://www.unipa.it/amministrazione/arearisorseumane/settorereclutamentoeselezioni/.content/2024/RTT/425---rtt_stat-03-b-nomina-commissione.pdf","425 DEL 17/01/2025")</f>
        <v>425 DEL 17/01/2025</v>
      </c>
      <c r="H206" s="2" t="str">
        <f>HYPERLINK("https://www.unipa.it/amministrazione/arearisorseumane/settorereclutamentoeselezioni/.content/2024/RTT/rtt---stat-03-b---verbale-1-e-dichiarazioni.pdf","Verbale 1 - Criteri")</f>
        <v>Verbale 1 - Criteri</v>
      </c>
      <c r="I206" s="1"/>
      <c r="J206" t="s">
        <v>23</v>
      </c>
      <c r="K206" t="s">
        <v>16</v>
      </c>
    </row>
    <row r="207" spans="1:11" x14ac:dyDescent="0.25">
      <c r="A207" t="s">
        <v>35</v>
      </c>
      <c r="B207" s="1" t="str">
        <f>HYPERLINK("https://www.unipa.it/amministrazione/arearisorseumane/settorereclutamentoeselezioni/.content/2024/RTDB/10003_bando--6rtdb-.pdf","10003 del 03/10/2024")</f>
        <v>10003 del 03/10/2024</v>
      </c>
      <c r="C207" s="2" t="str">
        <f>HYPERLINK("https://www.unipa.it/amministrazione/arearisorseumane/settorereclutamentoeselezioni/.content/2024/RTDB/10003_6rtdb-allegato-1.pdf","Allegato 1")</f>
        <v>Allegato 1</v>
      </c>
      <c r="D207" t="s">
        <v>36</v>
      </c>
      <c r="E207" t="s">
        <v>37</v>
      </c>
      <c r="F207" t="s">
        <v>14</v>
      </c>
      <c r="G207" s="1" t="str">
        <f>HYPERLINK("https://www.unipa.it/amministrazione/arearisorseumane/settorereclutamentoeselezioni/.content/2024/RTDB/13233---rtdb-stec-01-a-a_nomina-commissione-1.pdf","13233 del 02/12/2024")</f>
        <v>13233 del 02/12/2024</v>
      </c>
      <c r="H207" s="2" t="str">
        <f>HYPERLINK("https://www.unipa.it/amministrazione/arearisorseumane/settorereclutamentoeselezioni/.content/2024/RTDB/6rtdb_stec-01a_verbale-1.pdf","Verbale 1 - Criteri")</f>
        <v>Verbale 1 - Criteri</v>
      </c>
      <c r="I207" s="1" t="str">
        <f>HYPERLINK("https://www.unipa.it/amministrazione/arearisorseumane/settorereclutamentoeselezioni/.content/2024/RTDB/1652---6rtdb-stec-01-a---approvazione-atti.pdf","1652 del 17/02/2025")</f>
        <v>1652 del 17/02/2025</v>
      </c>
      <c r="J207" t="s">
        <v>38</v>
      </c>
      <c r="K207" t="s">
        <v>16</v>
      </c>
    </row>
    <row r="208" spans="1:11" x14ac:dyDescent="0.25">
      <c r="A208" t="s">
        <v>35</v>
      </c>
      <c r="B208" s="1" t="str">
        <f>HYPERLINK("https://www.unipa.it/amministrazione/arearisorseumane/settorereclutamentoeselezioni/.content/2024/RTDB/10003_bando--6rtdb-.pdf","10003 del 03/10/2024")</f>
        <v>10003 del 03/10/2024</v>
      </c>
      <c r="C208" s="2" t="str">
        <f>HYPERLINK("https://www.unipa.it/amministrazione/arearisorseumane/settorereclutamentoeselezioni/.content/2024/RTDB/10003_6rtdb-allegato-1.pdf","Allegato 1")</f>
        <v>Allegato 1</v>
      </c>
      <c r="D208" t="s">
        <v>39</v>
      </c>
      <c r="E208" t="s">
        <v>40</v>
      </c>
      <c r="F208" t="s">
        <v>41</v>
      </c>
      <c r="G208" s="1" t="str">
        <f>HYPERLINK("https://www.unipa.it/amministrazione/arearisorseumane/settorereclutamentoeselezioni/.content/2024/RTDB/13232---rtdb-ichi-01-a_nomina-commissione.pdf","13232 del 02/12/2024")</f>
        <v>13232 del 02/12/2024</v>
      </c>
      <c r="H208" s="2" t="str">
        <f>HYPERLINK("https://www.unipa.it/amministrazione/arearisorseumane/settorereclutamentoeselezioni/.content/2024/RTDB/verbale-1-concorso-rtdb-ichi---01_a-estratto.pdf","Verbale 1 - Criteri")</f>
        <v>Verbale 1 - Criteri</v>
      </c>
      <c r="I208" s="1" t="str">
        <f>HYPERLINK("https://www.unipa.it/amministrazione/arearisorseumane/settorereclutamentoeselezioni/.content/2024/RTDB/91---6-rtdb-ichi-01-a---approvazione-atti.pdf","91 del 09/01/2025")</f>
        <v>91 del 09/01/2025</v>
      </c>
      <c r="J208" t="s">
        <v>38</v>
      </c>
      <c r="K208" t="s">
        <v>16</v>
      </c>
    </row>
    <row r="209" spans="1:11" x14ac:dyDescent="0.25">
      <c r="A209" t="s">
        <v>35</v>
      </c>
      <c r="B209" s="1" t="str">
        <f>HYPERLINK("https://www.unipa.it/amministrazione/arearisorseumane/settorereclutamentoeselezioni/.content/2024/RTDB/10003_bando--6rtdb-.pdf","10003 del 03/10/2024")</f>
        <v>10003 del 03/10/2024</v>
      </c>
      <c r="C209" s="2" t="str">
        <f>HYPERLINK("https://www.unipa.it/amministrazione/arearisorseumane/settorereclutamentoeselezioni/.content/2024/RTDB/10003_6rtdb-allegato-1.pdf","Allegato 1")</f>
        <v>Allegato 1</v>
      </c>
      <c r="D209" t="s">
        <v>42</v>
      </c>
      <c r="E209" t="s">
        <v>43</v>
      </c>
      <c r="F209" t="s">
        <v>41</v>
      </c>
      <c r="G209" s="1" t="str">
        <f>HYPERLINK("https://www.unipa.it/amministrazione/arearisorseumane/settorereclutamentoeselezioni/.content/2024/RTDB/13228---rtdb-imat-01-a_nomina-commissione.pdf","13228 del 02/12/2024")</f>
        <v>13228 del 02/12/2024</v>
      </c>
      <c r="H209" s="2" t="str">
        <f>HYPERLINK("https://www.unipa.it/amministrazione/arearisorseumane/settorereclutamentoeselezioni/.content/2024/RTDB/6-rtd_b-imat_01_a---verbale-1-firmato.pdf","Verbale 1 - Criteri")</f>
        <v>Verbale 1 - Criteri</v>
      </c>
      <c r="I209" s="1" t="str">
        <f>HYPERLINK("https://www.unipa.it/amministrazione/arearisorseumane/settorereclutamentoeselezioni/.content/2024/RTDB/3151_6rtdb-imat-01a_approvazione_atti.pdf","3151 del 17/03/2025")</f>
        <v>3151 del 17/03/2025</v>
      </c>
      <c r="J209" t="s">
        <v>38</v>
      </c>
      <c r="K209" t="s">
        <v>16</v>
      </c>
    </row>
    <row r="210" spans="1:11" x14ac:dyDescent="0.25">
      <c r="A210" t="s">
        <v>35</v>
      </c>
      <c r="B210" s="1" t="str">
        <f>HYPERLINK("https://www.unipa.it/amministrazione/arearisorseumane/settorereclutamentoeselezioni/.content/2024/RTDB/10003_bando--6rtdb-.pdf","10003 del 03/10/2024")</f>
        <v>10003 del 03/10/2024</v>
      </c>
      <c r="C210" s="2" t="str">
        <f>HYPERLINK("https://www.unipa.it/amministrazione/arearisorseumane/settorereclutamentoeselezioni/.content/2024/RTDB/10003_6rtdb-allegato-1.pdf","Allegato 1")</f>
        <v>Allegato 1</v>
      </c>
      <c r="D210" t="s">
        <v>44</v>
      </c>
      <c r="E210" t="s">
        <v>45</v>
      </c>
      <c r="F210" t="s">
        <v>26</v>
      </c>
      <c r="G210" s="1" t="str">
        <f>HYPERLINK("https://www.unipa.it/amministrazione/arearisorseumane/settorereclutamentoeselezioni/.content/2024/RTDB/340---rtdb-econ-02-a-_nomina-commissione.pdf","340 del 16/01/2025")</f>
        <v>340 del 16/01/2025</v>
      </c>
      <c r="H210" s="2" t="str">
        <f>HYPERLINK("https://www.unipa.it/amministrazione/arearisorseumane/settorereclutamentoeselezioni/.content/2024/RTDB/rtdb-econ-02-a_verbale-1-e-dichiarazioni.pdf","Verbale 1 - Criteri")</f>
        <v>Verbale 1 - Criteri</v>
      </c>
      <c r="I210" s="1"/>
      <c r="J210" t="s">
        <v>38</v>
      </c>
      <c r="K210" t="s">
        <v>16</v>
      </c>
    </row>
    <row r="211" spans="1:11" x14ac:dyDescent="0.25">
      <c r="A211" t="s">
        <v>35</v>
      </c>
      <c r="B211" s="1" t="str">
        <f>HYPERLINK("https://www.unipa.it/amministrazione/arearisorseumane/settorereclutamentoeselezioni/.content/2024/RTDB/10003_bando--6rtdb-.pdf","10003 del 03/10/2024")</f>
        <v>10003 del 03/10/2024</v>
      </c>
      <c r="C211" s="2" t="str">
        <f>HYPERLINK("https://www.unipa.it/amministrazione/arearisorseumane/settorereclutamentoeselezioni/.content/2024/RTDB/10003_6rtdb-allegato-1.pdf","Allegato 1")</f>
        <v>Allegato 1</v>
      </c>
      <c r="D211" t="s">
        <v>46</v>
      </c>
      <c r="E211" t="s">
        <v>47</v>
      </c>
      <c r="F211" t="s">
        <v>26</v>
      </c>
      <c r="G211" s="1" t="str">
        <f>HYPERLINK("https://www.unipa.it/amministrazione/arearisorseumane/settorereclutamentoeselezioni/.content/2024/RTDB/14152-rtdb-gsps-05-a_nomina-commissione.pdf","14152 del 17/12/2024")</f>
        <v>14152 del 17/12/2024</v>
      </c>
      <c r="H211" s="2" t="str">
        <f>HYPERLINK("https://www.unipa.it/amministrazione/arearisorseumane/settorereclutamentoeselezioni/.content/2024/RTDB/rtdb-gsps-05a---verbale-1-e-dichiarazioni.pdf","Verbale 1 - Criteri")</f>
        <v>Verbale 1 - Criteri</v>
      </c>
      <c r="I211" s="1" t="str">
        <f>HYPERLINK("https://www.unipa.it/amministrazione/arearisorseumane/settorereclutamentoeselezioni/.content/2024/RTDB/2405_6rtdb_gsps-05-a_approvazione-atti.pdf","3151 del 17/03/2025")</f>
        <v>3151 del 17/03/2025</v>
      </c>
      <c r="J211" t="s">
        <v>38</v>
      </c>
      <c r="K211" t="s">
        <v>16</v>
      </c>
    </row>
    <row r="212" spans="1:11" x14ac:dyDescent="0.25">
      <c r="A212" t="s">
        <v>35</v>
      </c>
      <c r="B212" s="1" t="str">
        <f>HYPERLINK("https://www.unipa.it/amministrazione/arearisorseumane/settorereclutamentoeselezioni/.content/2024/RTDB/10003_bando--6rtdb-.pdf","10003 del 03/10/2024")</f>
        <v>10003 del 03/10/2024</v>
      </c>
      <c r="C212" s="2" t="str">
        <f>HYPERLINK("https://www.unipa.it/amministrazione/arearisorseumane/settorereclutamentoeselezioni/.content/2024/RTDB/10003_6rtdb-allegato-1.pdf","Allegato 1")</f>
        <v>Allegato 1</v>
      </c>
      <c r="D212" t="s">
        <v>48</v>
      </c>
      <c r="E212" t="s">
        <v>49</v>
      </c>
      <c r="F212" t="s">
        <v>50</v>
      </c>
      <c r="G212" s="1" t="str">
        <f>HYPERLINK("https://www.unipa.it/amministrazione/arearisorseumane/settorereclutamentoeselezioni/.content/2024/RTDB/13229---rtdb-glot-01-a-_nomina-commissione.pdf","13229 del 02/12/2024")</f>
        <v>13229 del 02/12/2024</v>
      </c>
      <c r="H212" s="2" t="str">
        <f>HYPERLINK("https://www.unipa.it/amministrazione/arearisorseumane/settorereclutamentoeselezioni/.content/2024/RTDB/rtd-b_glot-01-a-verbale-1_firmato.pdf","Verbale 1 - Criteri")</f>
        <v>Verbale 1 - Criteri</v>
      </c>
      <c r="I212" s="1" t="str">
        <f>HYPERLINK("https://www.unipa.it/amministrazione/arearisorseumane/settorereclutamentoeselezioni/.content/2024/RTDB/3275---6-rtdb-glot-01-a---approvazione-atti.pdf","3275 del 20/03/2025")</f>
        <v>3275 del 20/03/2025</v>
      </c>
      <c r="J212" t="s">
        <v>38</v>
      </c>
      <c r="K212" t="s">
        <v>16</v>
      </c>
    </row>
    <row r="213" spans="1:11" x14ac:dyDescent="0.25">
      <c r="A213" t="s">
        <v>370</v>
      </c>
      <c r="B213" s="1" t="str">
        <f>HYPERLINK("https://www.unipa.it/amministrazione/arearisorseumane/settorereclutamentoeselezioni/.content/2024/RTDA/10842---bando_rtda_iinf-03a_pnrr.pdf","10842 del 22/10/2024")</f>
        <v>10842 del 22/10/2024</v>
      </c>
      <c r="C213" s="2" t="str">
        <f>HYPERLINK("https://www.unipa.it/amministrazione/arearisorseumane/settorereclutamentoeselezioni/.content/2024/RTDA/10842---allegato-1_iinf-03a-rtda_pnrr.pdf","Allegato 1")</f>
        <v>Allegato 1</v>
      </c>
      <c r="D213" t="s">
        <v>371</v>
      </c>
      <c r="E213" t="s">
        <v>372</v>
      </c>
      <c r="F213" t="s">
        <v>41</v>
      </c>
      <c r="G213" s="1" t="str">
        <f>HYPERLINK("https://www.unipa.it/amministrazione/arearisorseumane/settorereclutamentoeselezioni/.content/2024/RTDA/13522_rtda_iinf-03-a_nomina_commissione.pdf","13522 del 05/12/2024")</f>
        <v>13522 del 05/12/2024</v>
      </c>
      <c r="H213" s="2" t="str">
        <f>HYPERLINK("https://www.unipa.it/amministrazione/arearisorseumane/settorereclutamentoeselezioni/.content/2024/RTDA/verbale-1_iinf03-a.pdf","Verbale 1 - Criteri")</f>
        <v>Verbale 1 - Criteri</v>
      </c>
      <c r="I213" s="1" t="str">
        <f>HYPERLINK("https://www.unipa.it/amministrazione/arearisorseumane/settorereclutamentoeselezioni/.content/2024/RTDA/16---approvazione-atti-inf.03a-1.pdf","16 del 07/01/2025")</f>
        <v>16 del 07/01/2025</v>
      </c>
      <c r="J213" t="s">
        <v>15</v>
      </c>
      <c r="K213" t="s">
        <v>16</v>
      </c>
    </row>
    <row r="214" spans="1:11" x14ac:dyDescent="0.25">
      <c r="A214" t="s">
        <v>238</v>
      </c>
      <c r="B214" s="1" t="str">
        <f>HYPERLINK("https://www.unipa.it/amministrazione/arearisorseumane/settorereclutamentoeselezioni/.content/2024/PA18c4/11919_1pa-art18c4_med22_bando.pdf","11919 del 11/11/2024")</f>
        <v>11919 del 11/11/2024</v>
      </c>
      <c r="C214" s="2" t="str">
        <f>HYPERLINK("https://www.unipa.it/amministrazione/arearisorseumane/settorereclutamentoeselezioni/.content/2024/PA18c4/11919_meds13b-allegato-1.pdf","Allegato 1")</f>
        <v>Allegato 1</v>
      </c>
      <c r="D214" t="s">
        <v>239</v>
      </c>
      <c r="E214" t="s">
        <v>240</v>
      </c>
      <c r="F214" t="s">
        <v>241</v>
      </c>
      <c r="G214" s="1" t="str">
        <f>HYPERLINK("https://www.unipa.it/amministrazione/arearisorseumane/settorereclutamentoeselezioni/.content/2024/PA18c4/14281_1pa18c4_meds-13b_nomina-commissione.pdf","14281 del 19/12/2024")</f>
        <v>14281 del 19/12/2024</v>
      </c>
      <c r="H214" s="2" t="str">
        <f>HYPERLINK("https://www.unipa.it/amministrazione/arearisorseumane/settorereclutamentoeselezioni/.content/2024/PA18c4/1-pa-18-c4-meds-13b_verbale-n.-1-completo.pdf","Verbale 1 - Criteri")</f>
        <v>Verbale 1 - Criteri</v>
      </c>
      <c r="I214" s="1" t="str">
        <f>HYPERLINK("https://www.unipa.it/amministrazione/arearisorseumane/settorereclutamentoeselezioni/.content/2024/PA18c4/3755_1pa18c4_meds13b_app-atti.pdf","3755 del 01/04/2025")</f>
        <v>3755 del 01/04/2025</v>
      </c>
      <c r="J214" t="s">
        <v>18</v>
      </c>
      <c r="K214" s="3" t="str">
        <f>HYPERLINK("https://www.unipa.it/amministrazione/arearisorseumane/settorereclutamentoeselezioni/.content/2024/PA18c4/1pa18c4_meds13b_tracce.pdf","Tracce")</f>
        <v>Tracce</v>
      </c>
    </row>
    <row r="215" spans="1:11" x14ac:dyDescent="0.25">
      <c r="A215" t="s">
        <v>242</v>
      </c>
      <c r="B215" s="1" t="str">
        <f>HYPERLINK("https://www.unipa.it/amministrazione/arearisorseumane/settorereclutamentoeselezioni/.content/2024/RTT/11929_bando-med-46-2-posti---rtt-24c1bis.pdf","11929 del 11/11/2024")</f>
        <v>11929 del 11/11/2024</v>
      </c>
      <c r="C215" s="2" t="str">
        <f>HYPERLINK("https://www.unipa.it/amministrazione/arearisorseumane/settorereclutamentoeselezioni/.content/2024/RTT/11929_2rtt-allegato-1.pdf","Allegato 1")</f>
        <v>Allegato 1</v>
      </c>
      <c r="D215" t="s">
        <v>243</v>
      </c>
      <c r="E215" t="s">
        <v>244</v>
      </c>
      <c r="F215" t="s">
        <v>241</v>
      </c>
      <c r="G215" s="1" t="str">
        <f>HYPERLINK("https://www.unipa.it/amministrazione/arearisorseumane/settorereclutamentoeselezioni/.content/2024/RTT/14375---2rtt_meds-26_nomina-commissione-3.pdf","14375 del 20/12/2024")</f>
        <v>14375 del 20/12/2024</v>
      </c>
      <c r="H215" s="2" t="str">
        <f>HYPERLINK("https://www.unipa.it/amministrazione/arearisorseumane/settorereclutamentoeselezioni/.content/2024/RTT/2rtt-meds-26-a---verbale-1-e-dichiarazioni.pdf","Verbale 1 - Criteri")</f>
        <v>Verbale 1 - Criteri</v>
      </c>
      <c r="I215" s="1" t="str">
        <f>HYPERLINK("https://www.unipa.it/amministrazione/arearisorseumane/settorereclutamentoeselezioni/.content/2024/RTT/1620---2rtt_meds-26-a_approvazione-atti.pdf","1620 del 17/02/2025")</f>
        <v>1620 del 17/02/2025</v>
      </c>
      <c r="J215" t="s">
        <v>23</v>
      </c>
      <c r="K215" t="s">
        <v>16</v>
      </c>
    </row>
    <row r="216" spans="1:11" x14ac:dyDescent="0.25">
      <c r="A216" t="s">
        <v>245</v>
      </c>
      <c r="B216" s="1" t="str">
        <f>HYPERLINK("https://www.unipa.it/amministrazione/arearisorseumane/settorereclutamentoeselezioni/.content/2024/RTT/11931_3rttt_bando.pdf","11931 del 11/11/2024")</f>
        <v>11931 del 11/11/2024</v>
      </c>
      <c r="C216" s="2" t="str">
        <f>HYPERLINK("https://www.unipa.it/amministrazione/arearisorseumane/settorereclutamentoeselezioni/.content/2024/RTT/11931_3rtt-allegato-1.pdf","Allegato 1")</f>
        <v>Allegato 1</v>
      </c>
      <c r="D216" t="s">
        <v>246</v>
      </c>
      <c r="E216" t="s">
        <v>247</v>
      </c>
      <c r="F216" t="s">
        <v>241</v>
      </c>
      <c r="G216" s="1" t="str">
        <f>HYPERLINK("https://www.unipa.it/amministrazione/arearisorseumane/settorereclutamentoeselezioni/.content/2024/RTT/14446_-3rtt_meds-09_nomina-commissione.pdf","14446 del 23/12/2024")</f>
        <v>14446 del 23/12/2024</v>
      </c>
      <c r="H216" s="2" t="str">
        <f>HYPERLINK("https://www.unipa.it/amministrazione/arearisorseumane/settorereclutamentoeselezioni/.content/2024/RTT/rtt---med-09a---verbale-1.pdf","Verbale 1 - Criteri")</f>
        <v>Verbale 1 - Criteri</v>
      </c>
      <c r="I216" s="1" t="str">
        <f>HYPERLINK("https://www.unipa.it/amministrazione/arearisorseumane/settorereclutamentoeselezioni/.content/2024/RTT/2033---rtt-meds_09-a_approvazione-atti.pdf","2033 del 26/02/2025")</f>
        <v>2033 del 26/02/2025</v>
      </c>
      <c r="J216" t="s">
        <v>23</v>
      </c>
      <c r="K216" t="s">
        <v>16</v>
      </c>
    </row>
    <row r="217" spans="1:11" x14ac:dyDescent="0.25">
      <c r="A217" t="s">
        <v>245</v>
      </c>
      <c r="B217" s="1" t="str">
        <f>HYPERLINK("https://www.unipa.it/amministrazione/arearisorseumane/settorereclutamentoeselezioni/.content/2024/RTT/11931_3rttt_bando.pdf","11931 del 11/11/2024")</f>
        <v>11931 del 11/11/2024</v>
      </c>
      <c r="C217" s="2" t="str">
        <f>HYPERLINK("https://www.unipa.it/amministrazione/arearisorseumane/settorereclutamentoeselezioni/.content/2024/RTT/11931_3rtt-allegato-1.pdf","Allegato 1")</f>
        <v>Allegato 1</v>
      </c>
      <c r="D217" t="s">
        <v>239</v>
      </c>
      <c r="E217" t="s">
        <v>248</v>
      </c>
      <c r="F217" t="s">
        <v>241</v>
      </c>
      <c r="G217" s="1" t="str">
        <f>HYPERLINK("https://www.unipa.it/amministrazione/arearisorseumane/settorereclutamentoeselezioni/.content/2024/RTT/14289_3rtt_meds-13c_nomina-commissione.pdf","14289 del 19/12/2024")</f>
        <v>14289 del 19/12/2024</v>
      </c>
      <c r="H217" s="2" t="str">
        <f>HYPERLINK("https://www.unipa.it/amministrazione/arearisorseumane/settorereclutamentoeselezioni/.content/2024/RTT/3rtt_meds13c_verbale-1.pdf","Verbale 1 - Criteri")</f>
        <v>Verbale 1 - Criteri</v>
      </c>
      <c r="I217" s="1" t="str">
        <f>HYPERLINK("https://www.unipa.it/amministrazione/arearisorseumane/settorereclutamentoeselezioni/.content/2024/RTT/573---rtt-meds_13_approvazione-atti-1.pdf","573 del 22/01/2025")</f>
        <v>573 del 22/01/2025</v>
      </c>
      <c r="J217" t="s">
        <v>23</v>
      </c>
      <c r="K217" t="s">
        <v>16</v>
      </c>
    </row>
    <row r="218" spans="1:11" x14ac:dyDescent="0.25">
      <c r="A218" t="s">
        <v>272</v>
      </c>
      <c r="B218" s="1" t="str">
        <f>HYPERLINK("https://www.unipa.it/amministrazione/arearisorseumane/settorereclutamentoeselezioni/.content/2024/RTT/12253---bando_rtt-cear06-a.pdf","12253 del 14/11/2024")</f>
        <v>12253 del 14/11/2024</v>
      </c>
      <c r="C218" s="2" t="str">
        <f>HYPERLINK("https://www.unipa.it/amministrazione/arearisorseumane/settorereclutamentoeselezioni/.content/2024/RTT/12253_allegato-1_cear06-a_pnrr.pdf","Allegato 1")</f>
        <v>Allegato 1</v>
      </c>
      <c r="D218" t="s">
        <v>273</v>
      </c>
      <c r="E218" t="s">
        <v>274</v>
      </c>
      <c r="F218" t="s">
        <v>41</v>
      </c>
      <c r="G218" s="1" t="str">
        <f>HYPERLINK("https://www.unipa.it/amministrazione/arearisorseumane/settorereclutamentoeselezioni/.content/2024/RTT/902_-rtt-cear-06-a-nomina-commissione.pdf","902 del 30/01/2025")</f>
        <v>902 del 30/01/2025</v>
      </c>
      <c r="H218" s="2" t="str">
        <f>HYPERLINK("https://www.unipa.it/amministrazione/arearisorseumane/settorereclutamentoeselezioni/.content/2024/RTT/rtt---cear-06-a---verbale-1--.pdf","Verbale 1 - Criteri")</f>
        <v>Verbale 1 - Criteri</v>
      </c>
      <c r="I218" s="1"/>
      <c r="J218" t="s">
        <v>23</v>
      </c>
      <c r="K218" t="s">
        <v>16</v>
      </c>
    </row>
    <row r="219" spans="1:11" x14ac:dyDescent="0.25">
      <c r="A219" t="s">
        <v>281</v>
      </c>
      <c r="B219" s="1" t="str">
        <f>HYPERLINK("https://www.unipa.it/amministrazione/arearisorseumane/settorereclutamentoeselezioni/.content/2024/PA18c4/12396_2pa-18c4_veterinaria.pdf","12396 del 19/11/2024")</f>
        <v>12396 del 19/11/2024</v>
      </c>
      <c r="C219" s="2" t="str">
        <f>HYPERLINK("https://www.unipa.it/amministrazione/arearisorseumane/settorereclutamentoeselezioni/.content/2024/PA18c4/12396_2pa-18c4_veterinaria-allegato-1.pdf","Allegato 1")</f>
        <v>Allegato 1</v>
      </c>
      <c r="D219" t="s">
        <v>282</v>
      </c>
      <c r="E219" t="s">
        <v>283</v>
      </c>
      <c r="F219" t="s">
        <v>122</v>
      </c>
      <c r="G219" s="1" t="str">
        <f>HYPERLINK("https://www.unipa.it/amministrazione/arearisorseumane/settorereclutamentoeselezioni/.content/2024/PA18c4/1819_1pa18c4_mvet-01a_nomina-commissione.pdf","1819 del 21/02/2025")</f>
        <v>1819 del 21/02/2025</v>
      </c>
      <c r="H219" s="2" t="str">
        <f>HYPERLINK("https://www.unipa.it/amministrazione/arearisorseumane/settorereclutamentoeselezioni/.content/2024/PA18c4/mvet-01-a-verbale-n.-1-seconda-fascia.pdf","Verbale 1 - Criteri")</f>
        <v>Verbale 1 - Criteri</v>
      </c>
      <c r="I219" s="1"/>
      <c r="J219" t="s">
        <v>18</v>
      </c>
    </row>
    <row r="220" spans="1:11" x14ac:dyDescent="0.25">
      <c r="A220" t="s">
        <v>269</v>
      </c>
      <c r="B220" s="1" t="str">
        <f>HYPERLINK("https://www.unipa.it/amministrazione/arearisorseumane/settorereclutamentoeselezioni/.content/2024/PA18c4/12396_2pa-18c4_veterinaria.pdf","13888 del 12/12/2024")</f>
        <v>13888 del 12/12/2024</v>
      </c>
      <c r="C220" s="2" t="str">
        <f>HYPERLINK("https://www.unipa.it/amministrazione/arearisorseumane/settorereclutamentoeselezioni/.content/2024/PA18c4/12396_2pa-18c4_veterinaria-allegato-1.pdf","Allegato 1")</f>
        <v>Allegato 1</v>
      </c>
      <c r="D220" t="s">
        <v>270</v>
      </c>
      <c r="E220" t="s">
        <v>271</v>
      </c>
      <c r="F220" t="s">
        <v>41</v>
      </c>
      <c r="G220" s="1" t="str">
        <f>HYPERLINK("https://www.unipa.it/amministrazione/arearisorseumane/settorereclutamentoeselezioni/.content/2024/RTDA/888_rtda_cear-02a_pnrr---nomina-commissione.pdf","888 del 29/01/2025")</f>
        <v>888 del 29/01/2025</v>
      </c>
      <c r="H220" s="2" t="str">
        <f>HYPERLINK("https://www.unipa.it/amministrazione/arearisorseumane/settorereclutamentoeselezioni/.content/2024/RTDA/2025_03_20_unipa_rtda_verbale-n.1.pdf","Verbale 1 - Criteri")</f>
        <v>Verbale 1 - Criteri</v>
      </c>
      <c r="I220" s="1"/>
      <c r="J220" t="s">
        <v>15</v>
      </c>
      <c r="K220" t="s">
        <v>16</v>
      </c>
    </row>
  </sheetData>
  <mergeCells count="1">
    <mergeCell ref="A1:K1"/>
  </mergeCells>
  <printOptions horizontalCentered="1"/>
  <pageMargins left="0.23622047244094491" right="0.23622047244094491" top="0.74803149606299213" bottom="0.74803149606299213" header="0.31496062992125984" footer="0.31496062992125984"/>
  <pageSetup paperSize="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G A A B Q S w M E F A A C A A g A x F C J W v 3 D n i K l A A A A 9 g A A A B I A H A B D b 2 5 m a W c v U G F j a 2 F n Z S 5 4 b W w g o h g A K K A U A A A A A A A A A A A A A A A A A A A A A A A A A A A A h Y 9 N C s I w G E S v U r J v / h S R 8 j V d u B I s C I q 4 D T G 2 w T a V J j W 9 m w u P 5 B W s a N W d y 3 n z F j P 3 6 w 2 y v q 6 i i 2 6 d a W y K G K Y o 0 l Y 1 B 2 O L F H X + G M 9 R J m A t 1 U k W O h p k 6 5 L e H V J U e n 9 O C A k h 4 D D B T V s Q T i k j + 3 y 1 U a W u J f r I 5 r 8 c G + u 8 t E o j A b v X G M E x m z I 8 o x x T I C O E 3 N i v w I e 9 z / Y H w q K r f N d q Y X y 8 3 A I Z I 5 D 3 B / E A U E s D B B Q A A g A I A M R Q i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E U I l a t 3 y g M A 8 D A A D G D A A A E w A c A E Z v c m 1 1 b G F z L 1 N l Y 3 R p b 2 4 x L m 0 g o h g A K K A U A A A A A A A A A A A A A A A A A A A A A A A A A A A A 1 V b b b t p A E H 2 P l H 8 Y b a T U S J Q I 1 D 6 l q e Q S e p H S B A F t H h C K F n u A V e x d t F 6 S l I h / 7 9 i L s Q M 2 k D S q W h 7 A 7 G X 2 z J l z x h u h Z 4 S S 0 L W / 9 d P D g 8 O D a M I 1 + n D E e p p H U 3 q W c w 4 + j h i c Q Y D m 8 A D o c 6 X F W E i k o d a D h 0 G t O d O 0 0 F w r f T t U 6 t a p P P Y v e Y h n + S B s s O g 3 l T S 0 b l C 1 Y d q o I y V 5 I O Z z b l S d w i 0 D L + e P 2 H f l i 5 H w a B a M m K o Y R I 8 P A 6 x R Y B m N l A 6 b K p i F s v d r i p G z F q / 6 + M g + u Z f n V 6 w K h h a A w Q e z W F R W 0 T 0 V K C k 5 f B 1 y 6 e e C u 7 5 v w z o p H m B t r T z 0 Z 5 p T M O T e B N i b s + b V x U X r S + 1 b u 9 X p t b q 9 H + 5 F y 2 G M H U M / E P I W k q g D O K a h U z u c o L E j F Z b h 6 A i l f S G 5 Q b C Q M M P S Q Z p D b f F E z g b o a p Y j y 0 5 l a 4 j t F A 8 C H B M z 8 U C 3 m X x 3 z + O f c 0 F F M r X k s Q N S h Q R m t W v t 7 x 3 q I Q 8 Q 6 v E I n 0 6 1 u g N u j M h O S c b 4 n C S F 8 W B c u E C N R R b C a O 5 5 y B Z 5 B k I V R U g I j S 4 g o Y s B a T T j o I C w P A / / U + Z t j S M R R Q r 4 e C x m 0 p R r 3 C Z e x F M V S O n r e e 4 Q K R z D T Y k t u r P R M y B t J l A O 5 4 Z O t W 5 w l z N E J l m h B I h r I 3 J I N T / N G 5 w X G b Y I P Z F / m V Q S m i o M a W 5 Z n z 1 t b F W Q 8 3 F / p Z T B p p M L 6 l M v F / K u D P 9 c 1 a + s 3 G I u F 9 t 6 W X 1 L M y v h i 9 J + W b a F d f 6 b 7 q 3 v s O 8 m O Z l b 8 g h f 0 b 3 b I R V k s A V R Z u C f 6 R S 8 h a Y W B r X Y 4 u T V S 4 t I T k j f z 7 p J r d x c X c C 1 F d v T u v m S 5 g 2 c K / 9 T C 5 e r u L H P K z n N 7 p / Q b x F v L 3 8 Z N 5 7 z N m 6 8 Q u P a l 4 o X p G k T P T m B + H o a 2 2 G 5 2 1 P S F / F j H N w X T 3 e m 7 F D e M f i Q 7 r E K B P V r g 5 G Z x T v y q 8 s t Z + N s Z b q a r U m d u G q / i f L F C H r k s F r X E F v R t T A T h 9 o B m x g z Z R U w E 5 Q 7 e s f K x j 0 b l x w A G B C S p 1 3 F 4 k i V k T L w W R D c u N p 0 O Z 5 s 3 N I 6 6 j 4 W x X 4 0 L f N x + q u C D e D D R 5 K M 2 3 j n v W e V S n q y k C W n n / 4 G U E s B A i 0 A F A A C A A g A x F C J W v 3 D n i K l A A A A 9 g A A A B I A A A A A A A A A A A A A A A A A A A A A A E N v b m Z p Z y 9 Q Y W N r Y W d l L n h t b F B L A Q I t A B Q A A g A I A M R Q i V o P y u m r p A A A A O k A A A A T A A A A A A A A A A A A A A A A A P E A A A B b Q 2 9 u d G V u d F 9 U e X B l c 1 0 u e G 1 s U E s B A i 0 A F A A C A A g A x F C J W r d 8 o D A P A w A A x g w A A B M A A A A A A A A A A A A A A A A A 4 g E A A E Z v c m 1 1 b G F z L 1 N l Y 3 R p b 2 4 x L m 1 Q S w U G A A A A A A M A A w D C A A A A P g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c R k A A A A A A A B P G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X N w Y X J l b n p h J T I w Z G V m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l F 1 Z X J 5 S U Q i I F Z h b H V l P S J z M D B l Z D E 3 N m M t Z G M x Z i 0 0 N z g 5 L W J i N j Y t O G E 4 Y m I y M D E x Y m Y w I i A v P j x F b n R y e S B U e X B l P S J O Y X Z p Z 2 F 0 a W 9 u U 3 R l c E 5 h b W U i I F Z h b H V l P S J z T m F 2 a W d h e m l v b m U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F R h c m d l d C I g V m F s d W U 9 I n N U c m F z c G F y Z W 5 6 Y V 9 k Z W Y i I C 8 + P E V u d H J 5 I F R 5 c G U 9 I l J l Y 2 9 2 Z X J 5 V G F y Z 2 V 0 Q 2 9 s d W 1 u I i B W Y W x 1 Z T 0 i b D E i I C 8 + P E V u d H J 5 I F R 5 c G U 9 I l J l Y 2 9 2 Z X J 5 V G F y Z 2 V 0 U 2 h l Z X Q i I F Z h b H V l P S J z R m 9 n b G l v M S I g L z 4 8 R W 5 0 c n k g V H l w Z T 0 i R m l s b F R v R G F 0 Y U 1 v Z G V s R W 5 h Y m x l Z C I g V m F s d W U 9 I m w w I i A v P j x F b n R y e S B U e X B l P S J S Z W N v d m V y e V R h c m d l d F J v d y I g V m F s d W U 9 I m w x I i A v P j x F b n R y e S B U e X B l P S J G a W x s T 2 J q Z W N 0 V H l w Z S I g V m F s d W U 9 I n N U Y W J s Z S I g L z 4 8 R W 5 0 c n k g V H l w Z T 0 i R m l s b E x h c 3 R V c G R h d G V k I i B W Y W x 1 Z T 0 i Z D I w M j U t M D Q t M D l U M D g 6 M D U 6 N T U u N T U 1 O T A z M l o i I C 8 + P E V u d H J 5 I F R 5 c G U 9 I k Z p b G x D b 2 x 1 b W 5 U e X B l c y I g V m F s d W U 9 I n N B Q U F H Q U F B Q U F B W U F B Q V k 9 I i A v P j x F b n R y e S B U e X B l P S J G a W x s Q 2 9 s d W 1 u T m F t Z X M i I F Z h b H V l P S J z W y Z x d W 9 0 O 0 J B T k R P J n F 1 b 3 Q 7 L C Z x d W 9 0 O 1 B y b 2 N l Z H V y Y S Z x d W 9 0 O y w m c X V v d D t s a W 5 r I G F s b G V n Y X R v J n F 1 b 3 Q 7 L C Z x d W 9 0 O 1 N D J n F 1 b 3 Q 7 L C Z x d W 9 0 O 1 N T R C Z x d W 9 0 O y w m c X V v d D t E a X B h c n Q u J n F 1 b 3 Q 7 L C Z x d W 9 0 O 0 5 v b W l u Y S B D b 2 1 t a X N z a W 9 u Z S Z x d W 9 0 O y w m c X V v d D t s a W 5 r I H Z l c m J h b G U g M S Z x d W 9 0 O y w m c X V v d D t B c H B y b 3 Z h e m l v b m U g Q X R 0 a S Z x d W 9 0 O y w m c X V v d D t 0 a X B v b G 9 n a W E m c X V v d D s s J n F 1 b 3 Q 7 b G l u a y B 0 c m F j Y 2 U m c X V v d D t d I i A v P j x F b n R y e S B U e X B l P S J G a W x s U 3 R h d H V z I i B W Y W x 1 Z T 0 i c 0 N v b X B s Z X R l I i A v P j x F b n R y e S B U e X B l P S J G a W x s R X J y b 3 J D b 3 V u d C I g V m F s d W U 9 I m w 1 I i A v P j x F b n R y e S B U e X B l P S J G a W x s R X J y b 3 J D b 2 R l I i B W Y W x 1 Z T 0 i c 1 V u a 2 5 v d 2 4 i I C 8 + P E V u d H J 5 I F R 5 c G U 9 I k Z p b G x D b 3 V u d C I g V m F s d W U 9 I m w y M j E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c m F z c G F y Z W 5 6 Y S B k Z W Y v Q X V 0 b 1 J l b W 9 2 Z W R D b 2 x 1 b W 5 z M S 5 7 Q k F O R E 8 s M H 0 m c X V v d D s s J n F 1 b 3 Q 7 U 2 V j d G l v b j E v V H J h c 3 B h c m V u e m E g Z G V m L 0 F 1 d G 9 S Z W 1 v d m V k Q 2 9 s d W 1 u c z E u e 1 B y b 2 N l Z H V y Y S w x f S Z x d W 9 0 O y w m c X V v d D t T Z W N 0 a W 9 u M S 9 U c m F z c G F y Z W 5 6 Y S B k Z W Y v Q X V 0 b 1 J l b W 9 2 Z W R D b 2 x 1 b W 5 z M S 5 7 b G l u a y B h b G x l Z 2 F 0 b y w y f S Z x d W 9 0 O y w m c X V v d D t T Z W N 0 a W 9 u M S 9 U c m F z c G F y Z W 5 6 Y S B k Z W Y v Q X V 0 b 1 J l b W 9 2 Z W R D b 2 x 1 b W 5 z M S 5 7 U 0 M s M 3 0 m c X V v d D s s J n F 1 b 3 Q 7 U 2 V j d G l v b j E v V H J h c 3 B h c m V u e m E g Z G V m L 0 F 1 d G 9 S Z W 1 v d m V k Q 2 9 s d W 1 u c z E u e 1 N T R C w 0 f S Z x d W 9 0 O y w m c X V v d D t T Z W N 0 a W 9 u M S 9 U c m F z c G F y Z W 5 6 Y S B k Z W Y v Q X V 0 b 1 J l b W 9 2 Z W R D b 2 x 1 b W 5 z M S 5 7 R G l w Y X J 0 L i w 1 f S Z x d W 9 0 O y w m c X V v d D t T Z W N 0 a W 9 u M S 9 U c m F z c G F y Z W 5 6 Y S B k Z W Y v Q X V 0 b 1 J l b W 9 2 Z W R D b 2 x 1 b W 5 z M S 5 7 T m 9 t a W 5 h I E N v b W 1 p c 3 N p b 2 5 l L D Z 9 J n F 1 b 3 Q 7 L C Z x d W 9 0 O 1 N l Y 3 R p b 2 4 x L 1 R y Y X N w Y X J l b n p h I G R l Z i 9 B d X R v U m V t b 3 Z l Z E N v b H V t b n M x L n t s a W 5 r I H Z l c m J h b G U g M S w 3 f S Z x d W 9 0 O y w m c X V v d D t T Z W N 0 a W 9 u M S 9 U c m F z c G F y Z W 5 6 Y S B k Z W Y v Q X V 0 b 1 J l b W 9 2 Z W R D b 2 x 1 b W 5 z M S 5 7 Q X B w c m 9 2 Y X p p b 2 5 l I E F 0 d G k s O H 0 m c X V v d D s s J n F 1 b 3 Q 7 U 2 V j d G l v b j E v V H J h c 3 B h c m V u e m E g Z G V m L 0 F 1 d G 9 S Z W 1 v d m V k Q 2 9 s d W 1 u c z E u e 3 R p c G 9 s b 2 d p Y S w 5 f S Z x d W 9 0 O y w m c X V v d D t T Z W N 0 a W 9 u M S 9 U c m F z c G F y Z W 5 6 Y S B k Z W Y v Q X V 0 b 1 J l b W 9 2 Z W R D b 2 x 1 b W 5 z M S 5 7 b G l u a y B 0 c m F j Y 2 U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U c m F z c G F y Z W 5 6 Y S B k Z W Y v Q X V 0 b 1 J l b W 9 2 Z W R D b 2 x 1 b W 5 z M S 5 7 Q k F O R E 8 s M H 0 m c X V v d D s s J n F 1 b 3 Q 7 U 2 V j d G l v b j E v V H J h c 3 B h c m V u e m E g Z G V m L 0 F 1 d G 9 S Z W 1 v d m V k Q 2 9 s d W 1 u c z E u e 1 B y b 2 N l Z H V y Y S w x f S Z x d W 9 0 O y w m c X V v d D t T Z W N 0 a W 9 u M S 9 U c m F z c G F y Z W 5 6 Y S B k Z W Y v Q X V 0 b 1 J l b W 9 2 Z W R D b 2 x 1 b W 5 z M S 5 7 b G l u a y B h b G x l Z 2 F 0 b y w y f S Z x d W 9 0 O y w m c X V v d D t T Z W N 0 a W 9 u M S 9 U c m F z c G F y Z W 5 6 Y S B k Z W Y v Q X V 0 b 1 J l b W 9 2 Z W R D b 2 x 1 b W 5 z M S 5 7 U 0 M s M 3 0 m c X V v d D s s J n F 1 b 3 Q 7 U 2 V j d G l v b j E v V H J h c 3 B h c m V u e m E g Z G V m L 0 F 1 d G 9 S Z W 1 v d m V k Q 2 9 s d W 1 u c z E u e 1 N T R C w 0 f S Z x d W 9 0 O y w m c X V v d D t T Z W N 0 a W 9 u M S 9 U c m F z c G F y Z W 5 6 Y S B k Z W Y v Q X V 0 b 1 J l b W 9 2 Z W R D b 2 x 1 b W 5 z M S 5 7 R G l w Y X J 0 L i w 1 f S Z x d W 9 0 O y w m c X V v d D t T Z W N 0 a W 9 u M S 9 U c m F z c G F y Z W 5 6 Y S B k Z W Y v Q X V 0 b 1 J l b W 9 2 Z W R D b 2 x 1 b W 5 z M S 5 7 T m 9 t a W 5 h I E N v b W 1 p c 3 N p b 2 5 l L D Z 9 J n F 1 b 3 Q 7 L C Z x d W 9 0 O 1 N l Y 3 R p b 2 4 x L 1 R y Y X N w Y X J l b n p h I G R l Z i 9 B d X R v U m V t b 3 Z l Z E N v b H V t b n M x L n t s a W 5 r I H Z l c m J h b G U g M S w 3 f S Z x d W 9 0 O y w m c X V v d D t T Z W N 0 a W 9 u M S 9 U c m F z c G F y Z W 5 6 Y S B k Z W Y v Q X V 0 b 1 J l b W 9 2 Z W R D b 2 x 1 b W 5 z M S 5 7 Q X B w c m 9 2 Y X p p b 2 5 l I E F 0 d G k s O H 0 m c X V v d D s s J n F 1 b 3 Q 7 U 2 V j d G l v b j E v V H J h c 3 B h c m V u e m E g Z G V m L 0 F 1 d G 9 S Z W 1 v d m V k Q 2 9 s d W 1 u c z E u e 3 R p c G 9 s b 2 d p Y S w 5 f S Z x d W 9 0 O y w m c X V v d D t T Z W N 0 a W 9 u M S 9 U c m F z c G F y Z W 5 6 Y S B k Z W Y v Q X V 0 b 1 J l b W 9 2 Z W R D b 2 x 1 b W 5 z M S 5 7 b G l u a y B 0 c m F j Y 2 U s M T B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y Y X N w Y X J l b n p h J T I w Z G V m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z c G F y Z W 5 6 Y S U y M G R l Z i 9 Q Z X J z b 2 5 h b G l 6 e m F 0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z c G F y Z W 5 6 Y S U y M G R l Z i 9 N b 2 R p Z m l j Y X R v J T I w d G l w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X N w Y X J l b n p h J T I w Z G V m L 2 N v b G 9 u b m E l M j B I Y m F u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z c G F y Z W 5 6 Y S U y M G R l Z i 9 S a W 9 y Z G l u Y X R l J T I w Y 2 9 s b 2 5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X N w Y X J l b n p h J T I w Z G V m L 1 J p b W 9 z c 2 U l M j B h b H R y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z c G F y Z W 5 6 Y S U y M G R l Z i 9 Q c m V m a X N z b y U y M G F n Z 2 l 1 b n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c 3 B h c m V u e m E l M j B k Z W Y v U 3 V m Z m l z c 2 8 l M j B h Z 2 d p d W 5 0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X N w Y X J l b n p h J T I w Z G V m L 0 F n Z 2 l 1 b n R h J T I w Y 2 9 s b 2 5 u Y S U y M H B l c n N v b m F s a X p 6 Y X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c 3 B h c m V u e m E l M j B k Z W Y v U m l t b 3 N z Z S U y M G F s d H J l J T I w Y 2 9 s b 2 5 u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z c G F y Z W 5 6 Y S U y M G R l Z i 9 S a W 9 y Z G l u Y X R l J T I w Y 2 9 s b 2 5 u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z c G F y Z W 5 6 Y S U y M G R l Z i 9 Q c m V m a X N z b y U y M G F n Z 2 l 1 b n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X N w Y X J l b n p h J T I w Z G V m L 1 N 1 Z m Z p c 3 N v J T I w Y W d n a X V u d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c 3 B h c m V u e m E l M j B k Z W Y v Y 2 9 s b 2 5 u Y S U y M E h h c H B h d H R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c 3 B h c m V u e m E l M j B k Z W Y v U m l v c m R p b m F 0 Z S U y M G N v b G 9 u b m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c 3 B h c m V u e m E l M j B k Z W Y v U m l t b 3 N z Z S U y M G F s d H J l J T I w Y 2 9 s b 2 5 u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z c G F y Z W 5 6 Y S U y M G R l Z i 9 D b 2 x s Z W d h b W V u d G 8 l M j B p c G V y d G V z d H V h b G U l M j B s a W 5 r J T I w d H J h Y 2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c 3 B h c m V u e m E l M j B k Z W Y v R m l s d H J h d G U l M j B y a W d o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9 f L p W P w b C Q 4 l O 2 J a o K 4 w W A A A A A A I A A A A A A B B m A A A A A Q A A I A A A A A / + t Y A Y 4 B n B O 9 p X G X V f X C q K 6 7 k T c U A e c k m a e U b D 9 w A c A A A A A A 6 A A A A A A g A A I A A A A H n U N B f S d / e W V / g B p m R f p h W G Q a i 5 t x s k v n V b M s t g K T J m U A A A A B 7 K h A R j S 7 Y H X p 6 8 X s A L f s e d 8 A z Q 4 S m o x 9 3 p F V 5 x 3 / b I y b 1 j I g U D K H O a m c m j 4 Z h H 7 4 h 2 K 7 x P j 8 h B p U 3 C h N j 4 T r e G I n W T N T N s O p z 6 2 5 s 1 s k j + Q A A A A D F H o G e M 9 / 4 R N F c g q E C + s 8 L d I I j R 4 0 c S F M H l 1 w v b W l q 8 Y R w G r 3 5 t z R 9 K 4 8 a B h V p w j G E n 9 i 7 e J I X h 8 S J o M A z h Z 4 Q = < / D a t a M a s h u p > 
</file>

<file path=customXml/itemProps1.xml><?xml version="1.0" encoding="utf-8"?>
<ds:datastoreItem xmlns:ds="http://schemas.openxmlformats.org/officeDocument/2006/customXml" ds:itemID="{00D796B9-4884-4169-8A2D-93B85C5E04D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trasparenza def</vt:lpstr>
      <vt:lpstr>'trasparenza def'!Titoli_stampa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DE ROSA</dc:creator>
  <cp:lastModifiedBy>GIUSEPPE DE ROSA</cp:lastModifiedBy>
  <cp:lastPrinted>2025-04-09T08:13:33Z</cp:lastPrinted>
  <dcterms:created xsi:type="dcterms:W3CDTF">2025-04-09T08:06:08Z</dcterms:created>
  <dcterms:modified xsi:type="dcterms:W3CDTF">2025-04-09T08:15:02Z</dcterms:modified>
</cp:coreProperties>
</file>