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070" activeTab="1"/>
  </bookViews>
  <sheets>
    <sheet name="31,72% - non assicurati" sheetId="1" r:id="rId1"/>
    <sheet name="24% pensionati e ass.ti " sheetId="2" r:id="rId2"/>
  </sheets>
  <definedNames>
    <definedName name="_xlnm.Print_Area" localSheetId="1">'24% pensionati e ass.ti '!$A$18:$D$89</definedName>
    <definedName name="_xlnm.Print_Area" localSheetId="0">'31,72% - non assicurati'!$A$18:$D$89</definedName>
    <definedName name="OLE_LINK7" localSheetId="1">'24% pensionati e ass.ti '!$A$54</definedName>
    <definedName name="OLE_LINK7" localSheetId="0">'31,72% - non assicurati'!$A$54</definedName>
  </definedNames>
  <calcPr fullCalcOnLoad="1"/>
</workbook>
</file>

<file path=xl/comments1.xml><?xml version="1.0" encoding="utf-8"?>
<comments xmlns="http://schemas.openxmlformats.org/spreadsheetml/2006/main">
  <authors>
    <author>daniela rivieccio</author>
  </authors>
  <commentList>
    <comment ref="B2" authorId="0">
      <text>
        <r>
          <rPr>
            <b/>
            <sz val="8"/>
            <color indexed="10"/>
            <rFont val="Tahoma"/>
            <family val="2"/>
          </rPr>
          <t>INSERIRE QUI L'IMPORTO OMNICOMPRENSIVO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8"/>
            <color indexed="10"/>
            <rFont val="Tahoma"/>
            <family val="2"/>
          </rPr>
          <t>INSERIRE QUI L'IMPORTO (lordo prestatore) PERCEPITO NELL'ANNO IN CORSO (ESCLUSO IL PRESENTE CONTRATTO)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daniela rivieccio</author>
  </authors>
  <commentList>
    <comment ref="B2" authorId="0">
      <text>
        <r>
          <rPr>
            <b/>
            <sz val="8"/>
            <color indexed="10"/>
            <rFont val="Tahoma"/>
            <family val="2"/>
          </rPr>
          <t>INSERIRE QUI L'IMPORTO OMNICOMPRENSIVO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8"/>
            <color indexed="10"/>
            <rFont val="Tahoma"/>
            <family val="2"/>
          </rPr>
          <t>INSERIRE QUI L'IMPORTO (lordo prestatore) PERCEPITO NELL'ANNO IN CORSO (ESCLUSO IL PRESENTE CONTRATTO)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<sst xmlns="http://schemas.openxmlformats.org/spreadsheetml/2006/main" count="66" uniqueCount="32">
  <si>
    <t>Importo complessivo inps 2/3 ente</t>
  </si>
  <si>
    <t xml:space="preserve">TOTALE </t>
  </si>
  <si>
    <t>IRAP</t>
  </si>
  <si>
    <t>Complessivo oneri carico amministrazione</t>
  </si>
  <si>
    <t>Inps 2/3 Carico Amministrazione</t>
  </si>
  <si>
    <t>Costo complessivo</t>
  </si>
  <si>
    <t>Importo Omnicomprensivo</t>
  </si>
  <si>
    <t>Omnicomprensivo per la soglia di esenzione</t>
  </si>
  <si>
    <t>Omnicomprensivo oltre soglia di esenzione</t>
  </si>
  <si>
    <t>Netto prima della rit. Inps</t>
  </si>
  <si>
    <t>Importo non soggetto a rit. Inps</t>
  </si>
  <si>
    <t>Esenzione effettiva</t>
  </si>
  <si>
    <t xml:space="preserve">Imponibile contributivo </t>
  </si>
  <si>
    <t>Netto corrisposto</t>
  </si>
  <si>
    <t>Importo complessivo irap ente</t>
  </si>
  <si>
    <t>Ritenuta d'acconto al 20%</t>
  </si>
  <si>
    <t>inps 1/3</t>
  </si>
  <si>
    <t>Impon. Irap</t>
  </si>
  <si>
    <t>Imponibile INPS</t>
  </si>
  <si>
    <t>Compenso percepito nell'anno</t>
  </si>
  <si>
    <t>aliquota</t>
  </si>
  <si>
    <t>c/Amm.</t>
  </si>
  <si>
    <t>c/prestat.</t>
  </si>
  <si>
    <t>Esenzione effettiva (residua)</t>
  </si>
  <si>
    <t>Contributi INPS 2/3 a carico dell'Amministrazione</t>
  </si>
  <si>
    <t>IRAP 8,50% (a carico dell'Amministrazione)</t>
  </si>
  <si>
    <r>
      <t>QUADRATURA (</t>
    </r>
    <r>
      <rPr>
        <b/>
        <sz val="8"/>
        <rFont val="Arial"/>
        <family val="2"/>
      </rPr>
      <t>lordo prestatore + tot oneri c/amm</t>
    </r>
    <r>
      <rPr>
        <b/>
        <sz val="10"/>
        <rFont val="Arial"/>
        <family val="2"/>
      </rPr>
      <t>)</t>
    </r>
  </si>
  <si>
    <r>
      <t xml:space="preserve">Compenso lordo percipiente </t>
    </r>
    <r>
      <rPr>
        <sz val="8"/>
        <rFont val="Arial Narrow"/>
        <family val="2"/>
      </rPr>
      <t>(importo contratto-oneri c/amm)</t>
    </r>
  </si>
  <si>
    <t>Importo ritenuta inps 1/3 c/percipiente</t>
  </si>
  <si>
    <t>INPS 2016</t>
  </si>
  <si>
    <r>
      <t xml:space="preserve">Prospetto di liquidazione (aliquota 24%) </t>
    </r>
    <r>
      <rPr>
        <b/>
        <u val="single"/>
        <sz val="14"/>
        <rFont val="Times New Roman"/>
        <family val="1"/>
      </rPr>
      <t>pensionati od iscritti ad altre forme di previdenza obbligatorie</t>
    </r>
  </si>
  <si>
    <r>
      <t xml:space="preserve">Prospetto di liquidazione (aliquota 31,72%) - </t>
    </r>
    <r>
      <rPr>
        <b/>
        <u val="single"/>
        <sz val="14"/>
        <rFont val="Times New Roman"/>
        <family val="1"/>
      </rPr>
      <t>soggetti non assicurati c/o altre forme di previdenza obbligatorie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</si>
</sst>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#,##0.00000"/>
  </numFmts>
  <fonts count="52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6"/>
      <color indexed="48"/>
      <name val="Arial"/>
      <family val="2"/>
    </font>
    <font>
      <b/>
      <sz val="18"/>
      <name val="Arial"/>
      <family val="2"/>
    </font>
    <font>
      <sz val="8"/>
      <name val="Tahoma"/>
      <family val="0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u val="single"/>
      <sz val="10"/>
      <color indexed="12"/>
      <name val="Arial"/>
      <family val="0"/>
    </font>
    <font>
      <sz val="10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sz val="8"/>
      <name val="Arial Narrow"/>
      <family val="2"/>
    </font>
    <font>
      <u val="single"/>
      <sz val="10"/>
      <color indexed="36"/>
      <name val="Arial"/>
      <family val="0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2" fillId="32" borderId="0" xfId="0" applyFont="1" applyFill="1" applyAlignment="1">
      <alignment horizontal="center" vertical="center"/>
    </xf>
    <xf numFmtId="2" fontId="2" fillId="32" borderId="0" xfId="0" applyNumberFormat="1" applyFont="1" applyFill="1" applyAlignment="1">
      <alignment horizontal="center" vertical="center"/>
    </xf>
    <xf numFmtId="2" fontId="2" fillId="32" borderId="0" xfId="0" applyNumberFormat="1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4" fontId="0" fillId="32" borderId="0" xfId="0" applyNumberFormat="1" applyFill="1" applyAlignment="1">
      <alignment/>
    </xf>
    <xf numFmtId="2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 horizontal="right"/>
    </xf>
    <xf numFmtId="2" fontId="0" fillId="32" borderId="0" xfId="0" applyNumberFormat="1" applyFill="1" applyBorder="1" applyAlignment="1">
      <alignment/>
    </xf>
    <xf numFmtId="4" fontId="3" fillId="32" borderId="0" xfId="0" applyNumberFormat="1" applyFont="1" applyFill="1" applyAlignment="1">
      <alignment/>
    </xf>
    <xf numFmtId="2" fontId="3" fillId="3" borderId="10" xfId="0" applyNumberFormat="1" applyFont="1" applyFill="1" applyBorder="1" applyAlignment="1">
      <alignment horizontal="right"/>
    </xf>
    <xf numFmtId="4" fontId="0" fillId="3" borderId="10" xfId="0" applyNumberFormat="1" applyFill="1" applyBorder="1" applyAlignment="1">
      <alignment/>
    </xf>
    <xf numFmtId="2" fontId="3" fillId="3" borderId="10" xfId="0" applyNumberFormat="1" applyFont="1" applyFill="1" applyBorder="1" applyAlignment="1">
      <alignment/>
    </xf>
    <xf numFmtId="2" fontId="0" fillId="3" borderId="10" xfId="0" applyNumberFormat="1" applyFill="1" applyBorder="1" applyAlignment="1">
      <alignment/>
    </xf>
    <xf numFmtId="0" fontId="3" fillId="3" borderId="10" xfId="0" applyFont="1" applyFill="1" applyBorder="1" applyAlignment="1">
      <alignment/>
    </xf>
    <xf numFmtId="4" fontId="3" fillId="3" borderId="10" xfId="0" applyNumberFormat="1" applyFont="1" applyFill="1" applyBorder="1" applyAlignment="1">
      <alignment horizontal="center"/>
    </xf>
    <xf numFmtId="0" fontId="5" fillId="32" borderId="0" xfId="0" applyFont="1" applyFill="1" applyAlignment="1">
      <alignment/>
    </xf>
    <xf numFmtId="0" fontId="0" fillId="5" borderId="11" xfId="0" applyFill="1" applyBorder="1" applyAlignment="1">
      <alignment/>
    </xf>
    <xf numFmtId="4" fontId="3" fillId="5" borderId="12" xfId="0" applyNumberFormat="1" applyFont="1" applyFill="1" applyBorder="1" applyAlignment="1">
      <alignment/>
    </xf>
    <xf numFmtId="0" fontId="0" fillId="5" borderId="13" xfId="0" applyFill="1" applyBorder="1" applyAlignment="1">
      <alignment/>
    </xf>
    <xf numFmtId="4" fontId="3" fillId="5" borderId="14" xfId="0" applyNumberFormat="1" applyFont="1" applyFill="1" applyBorder="1" applyAlignment="1">
      <alignment/>
    </xf>
    <xf numFmtId="4" fontId="0" fillId="5" borderId="14" xfId="0" applyNumberFormat="1" applyFill="1" applyBorder="1" applyAlignment="1">
      <alignment/>
    </xf>
    <xf numFmtId="4" fontId="3" fillId="5" borderId="15" xfId="0" applyNumberFormat="1" applyFont="1" applyFill="1" applyBorder="1" applyAlignment="1">
      <alignment/>
    </xf>
    <xf numFmtId="0" fontId="3" fillId="5" borderId="16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5" fillId="32" borderId="19" xfId="0" applyFont="1" applyFill="1" applyBorder="1" applyAlignment="1">
      <alignment/>
    </xf>
    <xf numFmtId="4" fontId="6" fillId="0" borderId="20" xfId="0" applyNumberFormat="1" applyFont="1" applyFill="1" applyBorder="1" applyAlignment="1" applyProtection="1">
      <alignment/>
      <protection locked="0"/>
    </xf>
    <xf numFmtId="4" fontId="0" fillId="32" borderId="21" xfId="0" applyNumberFormat="1" applyFill="1" applyBorder="1" applyAlignment="1" applyProtection="1">
      <alignment/>
      <protection hidden="1"/>
    </xf>
    <xf numFmtId="2" fontId="0" fillId="32" borderId="0" xfId="0" applyNumberFormat="1" applyFill="1" applyAlignment="1" applyProtection="1">
      <alignment/>
      <protection hidden="1"/>
    </xf>
    <xf numFmtId="0" fontId="0" fillId="32" borderId="0" xfId="0" applyFill="1" applyAlignment="1" applyProtection="1">
      <alignment/>
      <protection hidden="1"/>
    </xf>
    <xf numFmtId="4" fontId="0" fillId="32" borderId="22" xfId="0" applyNumberFormat="1" applyFill="1" applyBorder="1" applyAlignment="1" applyProtection="1">
      <alignment/>
      <protection hidden="1"/>
    </xf>
    <xf numFmtId="4" fontId="0" fillId="32" borderId="0" xfId="0" applyNumberFormat="1" applyFill="1" applyAlignment="1" applyProtection="1">
      <alignment/>
      <protection hidden="1"/>
    </xf>
    <xf numFmtId="4" fontId="0" fillId="32" borderId="23" xfId="0" applyNumberFormat="1" applyFill="1" applyBorder="1" applyAlignment="1" applyProtection="1">
      <alignment/>
      <protection hidden="1"/>
    </xf>
    <xf numFmtId="2" fontId="0" fillId="32" borderId="23" xfId="0" applyNumberFormat="1" applyFill="1" applyBorder="1" applyAlignment="1" applyProtection="1">
      <alignment/>
      <protection hidden="1"/>
    </xf>
    <xf numFmtId="0" fontId="11" fillId="0" borderId="0" xfId="0" applyFont="1" applyAlignment="1">
      <alignment/>
    </xf>
    <xf numFmtId="4" fontId="11" fillId="0" borderId="0" xfId="0" applyNumberFormat="1" applyFont="1" applyAlignment="1" applyProtection="1">
      <alignment/>
      <protection hidden="1"/>
    </xf>
    <xf numFmtId="4" fontId="12" fillId="0" borderId="0" xfId="0" applyNumberFormat="1" applyFont="1" applyAlignment="1" applyProtection="1">
      <alignment/>
      <protection hidden="1"/>
    </xf>
    <xf numFmtId="2" fontId="11" fillId="0" borderId="0" xfId="0" applyNumberFormat="1" applyFont="1" applyAlignment="1" applyProtection="1">
      <alignment/>
      <protection hidden="1"/>
    </xf>
    <xf numFmtId="4" fontId="11" fillId="0" borderId="0" xfId="0" applyNumberFormat="1" applyFont="1" applyAlignment="1">
      <alignment/>
    </xf>
    <xf numFmtId="0" fontId="13" fillId="0" borderId="24" xfId="0" applyFont="1" applyFill="1" applyBorder="1" applyAlignment="1">
      <alignment/>
    </xf>
    <xf numFmtId="4" fontId="13" fillId="0" borderId="25" xfId="0" applyNumberFormat="1" applyFont="1" applyFill="1" applyBorder="1" applyAlignment="1">
      <alignment/>
    </xf>
    <xf numFmtId="0" fontId="13" fillId="0" borderId="18" xfId="0" applyFont="1" applyFill="1" applyBorder="1" applyAlignment="1">
      <alignment/>
    </xf>
    <xf numFmtId="4" fontId="13" fillId="0" borderId="22" xfId="0" applyNumberFormat="1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170" fontId="0" fillId="0" borderId="0" xfId="0" applyNumberFormat="1" applyAlignment="1">
      <alignment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2457450</xdr:colOff>
      <xdr:row>1</xdr:row>
      <xdr:rowOff>95250</xdr:rowOff>
    </xdr:from>
    <xdr:to>
      <xdr:col>0</xdr:col>
      <xdr:colOff>3000375</xdr:colOff>
      <xdr:row>1</xdr:row>
      <xdr:rowOff>95250</xdr:rowOff>
    </xdr:to>
    <xdr:sp>
      <xdr:nvSpPr>
        <xdr:cNvPr id="1" name="Line 3"/>
        <xdr:cNvSpPr>
          <a:spLocks/>
        </xdr:cNvSpPr>
      </xdr:nvSpPr>
      <xdr:spPr>
        <a:xfrm>
          <a:off x="2457450" y="13049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2686050</xdr:colOff>
      <xdr:row>10</xdr:row>
      <xdr:rowOff>66675</xdr:rowOff>
    </xdr:from>
    <xdr:to>
      <xdr:col>0</xdr:col>
      <xdr:colOff>3000375</xdr:colOff>
      <xdr:row>10</xdr:row>
      <xdr:rowOff>66675</xdr:rowOff>
    </xdr:to>
    <xdr:sp>
      <xdr:nvSpPr>
        <xdr:cNvPr id="2" name="Line 21"/>
        <xdr:cNvSpPr>
          <a:spLocks/>
        </xdr:cNvSpPr>
      </xdr:nvSpPr>
      <xdr:spPr>
        <a:xfrm>
          <a:off x="2686050" y="2905125"/>
          <a:ext cx="3143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2457450</xdr:colOff>
      <xdr:row>1</xdr:row>
      <xdr:rowOff>95250</xdr:rowOff>
    </xdr:from>
    <xdr:to>
      <xdr:col>0</xdr:col>
      <xdr:colOff>3000375</xdr:colOff>
      <xdr:row>1</xdr:row>
      <xdr:rowOff>95250</xdr:rowOff>
    </xdr:to>
    <xdr:sp>
      <xdr:nvSpPr>
        <xdr:cNvPr id="1" name="Line 1"/>
        <xdr:cNvSpPr>
          <a:spLocks/>
        </xdr:cNvSpPr>
      </xdr:nvSpPr>
      <xdr:spPr>
        <a:xfrm>
          <a:off x="2457450" y="13049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2686050</xdr:colOff>
      <xdr:row>10</xdr:row>
      <xdr:rowOff>66675</xdr:rowOff>
    </xdr:from>
    <xdr:to>
      <xdr:col>0</xdr:col>
      <xdr:colOff>3000375</xdr:colOff>
      <xdr:row>10</xdr:row>
      <xdr:rowOff>66675</xdr:rowOff>
    </xdr:to>
    <xdr:sp>
      <xdr:nvSpPr>
        <xdr:cNvPr id="2" name="Line 3"/>
        <xdr:cNvSpPr>
          <a:spLocks/>
        </xdr:cNvSpPr>
      </xdr:nvSpPr>
      <xdr:spPr>
        <a:xfrm>
          <a:off x="2686050" y="2905125"/>
          <a:ext cx="3143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5.57421875" style="0" bestFit="1" customWidth="1"/>
    <col min="2" max="2" width="19.00390625" style="0" bestFit="1" customWidth="1"/>
    <col min="3" max="3" width="13.28125" style="0" customWidth="1"/>
    <col min="4" max="4" width="15.140625" style="0" customWidth="1"/>
    <col min="5" max="5" width="15.00390625" style="4" customWidth="1"/>
    <col min="6" max="6" width="11.140625" style="4" customWidth="1"/>
    <col min="7" max="7" width="10.00390625" style="0" customWidth="1"/>
  </cols>
  <sheetData>
    <row r="1" spans="1:8" ht="95.25" thickBot="1">
      <c r="A1" s="51" t="s">
        <v>31</v>
      </c>
      <c r="B1" s="5" t="s">
        <v>5</v>
      </c>
      <c r="C1" s="6" t="s">
        <v>17</v>
      </c>
      <c r="D1" s="7" t="s">
        <v>18</v>
      </c>
      <c r="E1" s="7" t="s">
        <v>3</v>
      </c>
      <c r="F1" s="5" t="s">
        <v>2</v>
      </c>
      <c r="G1" s="8" t="s">
        <v>4</v>
      </c>
      <c r="H1" s="8" t="s">
        <v>16</v>
      </c>
    </row>
    <row r="2" spans="1:8" ht="24" thickBot="1">
      <c r="A2" s="32" t="s">
        <v>6</v>
      </c>
      <c r="B2" s="33">
        <v>10000</v>
      </c>
      <c r="C2" s="10"/>
      <c r="D2" s="10"/>
      <c r="E2" s="10"/>
      <c r="F2" s="11"/>
      <c r="G2" s="11"/>
      <c r="H2" s="11"/>
    </row>
    <row r="3" spans="1:8" ht="12.75">
      <c r="A3" s="11"/>
      <c r="B3" s="9"/>
      <c r="C3" s="10"/>
      <c r="D3" s="10"/>
      <c r="E3" s="10"/>
      <c r="F3" s="11"/>
      <c r="G3" s="11"/>
      <c r="H3" s="11"/>
    </row>
    <row r="4" spans="1:8" ht="12.75">
      <c r="A4" s="30" t="s">
        <v>10</v>
      </c>
      <c r="B4" s="34">
        <f>B47</f>
        <v>5000</v>
      </c>
      <c r="C4" s="35"/>
      <c r="D4" s="35"/>
      <c r="E4" s="35"/>
      <c r="F4" s="36"/>
      <c r="G4" s="36"/>
      <c r="H4" s="36"/>
    </row>
    <row r="5" spans="1:8" ht="12.75">
      <c r="A5" s="31" t="s">
        <v>23</v>
      </c>
      <c r="B5" s="37">
        <f>B49</f>
        <v>0</v>
      </c>
      <c r="C5" s="35"/>
      <c r="D5" s="35"/>
      <c r="E5" s="35"/>
      <c r="F5" s="36"/>
      <c r="G5" s="36"/>
      <c r="H5" s="36"/>
    </row>
    <row r="6" spans="1:8" ht="12.75">
      <c r="A6" s="12" t="s">
        <v>7</v>
      </c>
      <c r="B6" s="38">
        <f>IF(AND(B2-B49&gt;0,B2&gt;B49+B49*8.5/100),B49+B49*8.5/100,B2)</f>
        <v>0</v>
      </c>
      <c r="C6" s="38">
        <f>B6/1.085</f>
        <v>0</v>
      </c>
      <c r="D6" s="38"/>
      <c r="E6" s="35">
        <f>B6-C6</f>
        <v>0</v>
      </c>
      <c r="F6" s="35">
        <f>E6</f>
        <v>0</v>
      </c>
      <c r="G6" s="35"/>
      <c r="H6" s="35"/>
    </row>
    <row r="7" spans="1:8" ht="13.5" thickBot="1">
      <c r="A7" s="12" t="s">
        <v>8</v>
      </c>
      <c r="B7" s="39">
        <f>IF(B2-B6&gt;0,B2-B6,0)</f>
        <v>10000</v>
      </c>
      <c r="C7" s="39">
        <f>B7/(1+0.085+0.2115)</f>
        <v>7713.073659853451</v>
      </c>
      <c r="D7" s="39">
        <f>ROUND(C7,0)</f>
        <v>7713</v>
      </c>
      <c r="E7" s="40">
        <f>B7-C7</f>
        <v>2286.9263401465487</v>
      </c>
      <c r="F7" s="40">
        <f>C7*8.5/100</f>
        <v>655.6112610875434</v>
      </c>
      <c r="G7" s="40">
        <f>D8*21.15/100</f>
        <v>1631.2994999999999</v>
      </c>
      <c r="H7" s="40">
        <f>B51</f>
        <v>815.2641</v>
      </c>
    </row>
    <row r="8" spans="1:8" ht="13.5" thickTop="1">
      <c r="A8" s="13" t="s">
        <v>1</v>
      </c>
      <c r="B8" s="9">
        <f aca="true" t="shared" si="0" ref="B8:H8">SUM(B6:B7)</f>
        <v>10000</v>
      </c>
      <c r="C8" s="9">
        <f t="shared" si="0"/>
        <v>7713.073659853451</v>
      </c>
      <c r="D8" s="9">
        <f t="shared" si="0"/>
        <v>7713</v>
      </c>
      <c r="E8" s="14">
        <f t="shared" si="0"/>
        <v>2286.9263401465487</v>
      </c>
      <c r="F8" s="15">
        <f t="shared" si="0"/>
        <v>655.6112610875434</v>
      </c>
      <c r="G8" s="15">
        <f t="shared" si="0"/>
        <v>1631.2994999999999</v>
      </c>
      <c r="H8" s="15">
        <f t="shared" si="0"/>
        <v>815.2641</v>
      </c>
    </row>
    <row r="9" spans="1:8" ht="12.75">
      <c r="A9" s="13"/>
      <c r="B9" s="9"/>
      <c r="C9" s="9"/>
      <c r="D9" s="9"/>
      <c r="E9" s="14"/>
      <c r="F9" s="15"/>
      <c r="G9" s="15"/>
      <c r="H9" s="15"/>
    </row>
    <row r="10" spans="2:7" ht="13.5" thickBot="1">
      <c r="B10" s="2"/>
      <c r="C10" s="1"/>
      <c r="D10" s="1"/>
      <c r="E10" s="1"/>
      <c r="F10" s="2"/>
      <c r="G10" s="2"/>
    </row>
    <row r="11" spans="1:4" ht="24" thickBot="1">
      <c r="A11" s="22" t="s">
        <v>19</v>
      </c>
      <c r="B11" s="33">
        <v>5000</v>
      </c>
      <c r="C11" s="1"/>
      <c r="D11" s="1"/>
    </row>
    <row r="12" spans="2:4" ht="13.5" thickBot="1">
      <c r="B12" s="2"/>
      <c r="C12" s="1"/>
      <c r="D12" s="1"/>
    </row>
    <row r="13" spans="1:8" ht="12.75">
      <c r="A13" s="23" t="s">
        <v>14</v>
      </c>
      <c r="B13" s="24">
        <f>F8</f>
        <v>655.6112610875434</v>
      </c>
      <c r="C13" s="1"/>
      <c r="D13" s="1"/>
      <c r="F13" s="53" t="s">
        <v>29</v>
      </c>
      <c r="G13" s="54"/>
      <c r="H13" s="55"/>
    </row>
    <row r="14" spans="1:8" ht="12.75">
      <c r="A14" s="25" t="s">
        <v>0</v>
      </c>
      <c r="B14" s="26">
        <f>G8</f>
        <v>1631.2994999999999</v>
      </c>
      <c r="C14" s="1"/>
      <c r="D14" s="1"/>
      <c r="E14"/>
      <c r="F14" s="50" t="s">
        <v>20</v>
      </c>
      <c r="G14" s="21" t="s">
        <v>22</v>
      </c>
      <c r="H14" s="20" t="s">
        <v>21</v>
      </c>
    </row>
    <row r="15" spans="1:8" ht="12.75">
      <c r="A15" s="25"/>
      <c r="B15" s="27"/>
      <c r="C15" s="1"/>
      <c r="D15" s="1"/>
      <c r="E15" s="1"/>
      <c r="F15" s="16">
        <v>31.72</v>
      </c>
      <c r="G15" s="17">
        <f>F15/3</f>
        <v>10.573333333333332</v>
      </c>
      <c r="H15" s="19">
        <f>F15-G15</f>
        <v>21.14666666666667</v>
      </c>
    </row>
    <row r="16" spans="1:8" ht="13.5" thickBot="1">
      <c r="A16" s="29" t="s">
        <v>26</v>
      </c>
      <c r="B16" s="28">
        <f>B44+G8+F8+((C7*21.15/100)-G7)</f>
        <v>9999.999999999998</v>
      </c>
      <c r="C16" s="1"/>
      <c r="D16" s="1"/>
      <c r="E16" s="1"/>
      <c r="F16" s="18">
        <v>24</v>
      </c>
      <c r="G16" s="17">
        <f>F16/3</f>
        <v>8</v>
      </c>
      <c r="H16" s="19">
        <f>F16-G16</f>
        <v>16</v>
      </c>
    </row>
    <row r="17" spans="2:8" ht="12.75">
      <c r="B17" s="2"/>
      <c r="C17" s="1"/>
      <c r="D17" s="1"/>
      <c r="E17" s="1"/>
      <c r="G17" s="17">
        <f>F17/3</f>
        <v>0</v>
      </c>
      <c r="H17" s="19">
        <f>F17-G17</f>
        <v>0</v>
      </c>
    </row>
    <row r="18" spans="2:5" ht="12.75">
      <c r="B18" s="2"/>
      <c r="C18" s="1"/>
      <c r="D18" s="1"/>
      <c r="E18" s="1"/>
    </row>
    <row r="19" spans="2:5" ht="12.75">
      <c r="B19" s="2"/>
      <c r="C19" s="1"/>
      <c r="D19" s="1"/>
      <c r="E19" s="1"/>
    </row>
    <row r="20" spans="2:5" ht="12.75">
      <c r="B20" s="2"/>
      <c r="C20" s="1"/>
      <c r="D20" s="1"/>
      <c r="E20" s="1"/>
    </row>
    <row r="21" spans="2:5" ht="12.75">
      <c r="B21" s="2"/>
      <c r="C21" s="1"/>
      <c r="D21" s="1"/>
      <c r="E21" s="1"/>
    </row>
    <row r="22" spans="2:5" ht="12.75">
      <c r="B22" s="2"/>
      <c r="C22" s="1"/>
      <c r="D22" s="1"/>
      <c r="E22" s="1"/>
    </row>
    <row r="23" spans="2:5" ht="12.75">
      <c r="B23" s="2"/>
      <c r="C23" s="1"/>
      <c r="D23" s="1"/>
      <c r="E23" s="1"/>
    </row>
    <row r="24" spans="2:7" ht="12.75">
      <c r="B24" s="2"/>
      <c r="C24" s="1"/>
      <c r="D24" s="1"/>
      <c r="E24" s="1"/>
      <c r="F24" s="2"/>
      <c r="G24" s="2"/>
    </row>
    <row r="25" spans="2:7" ht="12.75">
      <c r="B25" s="2"/>
      <c r="C25" s="1"/>
      <c r="D25" s="1"/>
      <c r="E25" s="1"/>
      <c r="F25" s="2"/>
      <c r="G25" s="2"/>
    </row>
    <row r="26" spans="2:7" ht="12.75">
      <c r="B26" s="2"/>
      <c r="C26" s="1"/>
      <c r="D26" s="1"/>
      <c r="E26" s="1"/>
      <c r="F26" s="2"/>
      <c r="G26" s="2"/>
    </row>
    <row r="27" spans="2:7" ht="12.75">
      <c r="B27" s="2"/>
      <c r="C27" s="1"/>
      <c r="D27" s="1"/>
      <c r="E27" s="1"/>
      <c r="F27" s="2"/>
      <c r="G27" s="2"/>
    </row>
    <row r="28" spans="2:7" ht="12.75">
      <c r="B28" s="2"/>
      <c r="C28" s="1"/>
      <c r="D28" s="1"/>
      <c r="E28" s="1"/>
      <c r="F28" s="2"/>
      <c r="G28" s="2"/>
    </row>
    <row r="29" spans="2:7" ht="12.75">
      <c r="B29" s="2"/>
      <c r="C29" s="1"/>
      <c r="D29" s="1"/>
      <c r="E29" s="1"/>
      <c r="F29" s="2"/>
      <c r="G29" s="2"/>
    </row>
    <row r="30" spans="2:7" ht="12.75">
      <c r="B30" s="2"/>
      <c r="C30" s="1"/>
      <c r="D30" s="1"/>
      <c r="E30" s="1"/>
      <c r="F30" s="52"/>
      <c r="G30" s="2"/>
    </row>
    <row r="31" spans="2:7" ht="12.75">
      <c r="B31" s="2"/>
      <c r="C31" s="1"/>
      <c r="D31" s="1"/>
      <c r="E31" s="1"/>
      <c r="F31" s="2"/>
      <c r="G31" s="2"/>
    </row>
    <row r="32" spans="2:7" ht="12.75">
      <c r="B32" s="2"/>
      <c r="C32" s="1"/>
      <c r="D32" s="1"/>
      <c r="E32" s="1"/>
      <c r="F32" s="2"/>
      <c r="G32" s="2"/>
    </row>
    <row r="33" spans="2:7" ht="12.75">
      <c r="B33" s="2"/>
      <c r="C33" s="1"/>
      <c r="D33" s="1"/>
      <c r="E33" s="1"/>
      <c r="F33" s="2"/>
      <c r="G33" s="2"/>
    </row>
    <row r="34" spans="2:7" ht="12.75">
      <c r="B34" s="2"/>
      <c r="C34" s="1"/>
      <c r="D34" s="1"/>
      <c r="E34" s="1"/>
      <c r="F34" s="2"/>
      <c r="G34" s="2"/>
    </row>
    <row r="35" spans="2:7" ht="12.75">
      <c r="B35" s="2"/>
      <c r="C35" s="1"/>
      <c r="D35" s="1"/>
      <c r="E35" s="1"/>
      <c r="F35" s="2"/>
      <c r="G35" s="2"/>
    </row>
    <row r="36" spans="2:7" ht="12.75">
      <c r="B36" s="2"/>
      <c r="C36" s="1"/>
      <c r="D36" s="1"/>
      <c r="E36" s="1"/>
      <c r="F36" s="2"/>
      <c r="G36" s="2"/>
    </row>
    <row r="37" spans="2:7" ht="12.75">
      <c r="B37" s="2"/>
      <c r="C37" s="1"/>
      <c r="D37" s="1"/>
      <c r="E37" s="1"/>
      <c r="F37" s="2"/>
      <c r="G37" s="2"/>
    </row>
    <row r="38" spans="2:7" ht="12.75">
      <c r="B38" s="2"/>
      <c r="C38" s="1"/>
      <c r="D38" s="1"/>
      <c r="E38" s="1"/>
      <c r="F38" s="2"/>
      <c r="G38" s="2"/>
    </row>
    <row r="39" spans="2:6" ht="12.75">
      <c r="B39" s="2"/>
      <c r="C39" s="1"/>
      <c r="D39" s="1"/>
      <c r="E39" s="1"/>
      <c r="F39"/>
    </row>
    <row r="40" spans="2:6" ht="12.75">
      <c r="B40" s="2"/>
      <c r="C40" s="1"/>
      <c r="D40" s="1"/>
      <c r="E40" s="1"/>
      <c r="F40"/>
    </row>
    <row r="41" spans="2:6" ht="12.75">
      <c r="B41" s="2"/>
      <c r="C41" s="1"/>
      <c r="D41" s="1"/>
      <c r="E41" s="1"/>
      <c r="F41"/>
    </row>
    <row r="42" spans="2:6" ht="12.75">
      <c r="B42" s="2"/>
      <c r="C42" s="1"/>
      <c r="D42" s="1"/>
      <c r="E42" s="1"/>
      <c r="F42"/>
    </row>
    <row r="43" spans="2:6" ht="12.75">
      <c r="B43" s="2"/>
      <c r="C43" s="1"/>
      <c r="D43" s="1"/>
      <c r="E43" s="1"/>
      <c r="F43"/>
    </row>
    <row r="44" spans="1:7" ht="13.5">
      <c r="A44" s="41" t="s">
        <v>27</v>
      </c>
      <c r="B44" s="42">
        <f>B8-E8</f>
        <v>7713.073659853451</v>
      </c>
      <c r="C44" s="1"/>
      <c r="D44" s="1"/>
      <c r="E44" s="1"/>
      <c r="F44"/>
      <c r="G44" s="2"/>
    </row>
    <row r="45" spans="1:6" ht="12.75">
      <c r="A45" s="41" t="s">
        <v>15</v>
      </c>
      <c r="B45" s="42">
        <f>B44*20/100</f>
        <v>1542.6147319706902</v>
      </c>
      <c r="C45" s="1"/>
      <c r="D45" s="1"/>
      <c r="E45" s="1"/>
      <c r="F45"/>
    </row>
    <row r="46" spans="1:6" ht="12.75">
      <c r="A46" s="41" t="s">
        <v>9</v>
      </c>
      <c r="B46" s="42">
        <f>B44-B45</f>
        <v>6170.458927882761</v>
      </c>
      <c r="C46" s="1"/>
      <c r="D46" s="1"/>
      <c r="E46" s="2"/>
      <c r="F46"/>
    </row>
    <row r="47" spans="1:6" ht="12.75">
      <c r="A47" s="41" t="s">
        <v>10</v>
      </c>
      <c r="B47" s="42">
        <v>5000</v>
      </c>
      <c r="C47" s="3"/>
      <c r="D47" s="3"/>
      <c r="E47" s="1"/>
      <c r="F47"/>
    </row>
    <row r="48" spans="1:6" ht="11.25" customHeight="1">
      <c r="A48" s="41" t="s">
        <v>19</v>
      </c>
      <c r="B48" s="43">
        <f>B11</f>
        <v>5000</v>
      </c>
      <c r="C48" s="3"/>
      <c r="D48" s="3"/>
      <c r="E48" s="1"/>
      <c r="F48"/>
    </row>
    <row r="49" spans="1:6" ht="11.25" customHeight="1">
      <c r="A49" s="41" t="s">
        <v>11</v>
      </c>
      <c r="B49" s="44">
        <f>IF(B47-B48&gt;0,B47-B48,0)</f>
        <v>0</v>
      </c>
      <c r="C49" s="3"/>
      <c r="D49" s="3"/>
      <c r="E49" s="1"/>
      <c r="F49"/>
    </row>
    <row r="50" spans="1:6" ht="12.75">
      <c r="A50" s="41" t="s">
        <v>12</v>
      </c>
      <c r="B50" s="43">
        <f>IF(B44&lt;B49,0,ROUND(B44-B49,0))</f>
        <v>7713</v>
      </c>
      <c r="C50" s="3"/>
      <c r="D50" s="3"/>
      <c r="E50" s="1"/>
      <c r="F50"/>
    </row>
    <row r="51" spans="1:6" ht="12.75">
      <c r="A51" s="41" t="s">
        <v>28</v>
      </c>
      <c r="B51" s="42">
        <f>D8*10.57/100</f>
        <v>815.2641</v>
      </c>
      <c r="C51" s="3"/>
      <c r="D51" s="3"/>
      <c r="E51" s="1"/>
      <c r="F51"/>
    </row>
    <row r="52" spans="1:6" ht="12.75">
      <c r="A52" s="41" t="s">
        <v>13</v>
      </c>
      <c r="B52" s="42">
        <f>B46-B51</f>
        <v>5355.19482788276</v>
      </c>
      <c r="C52" s="3"/>
      <c r="D52" s="3"/>
      <c r="E52" s="1"/>
      <c r="F52"/>
    </row>
    <row r="53" spans="1:6" ht="12.75">
      <c r="A53" s="41"/>
      <c r="B53" s="45"/>
      <c r="C53" s="3"/>
      <c r="D53" s="3"/>
      <c r="E53" s="1"/>
      <c r="F53"/>
    </row>
    <row r="54" spans="1:6" ht="12.75">
      <c r="A54" s="46" t="s">
        <v>25</v>
      </c>
      <c r="B54" s="47">
        <f>B13</f>
        <v>655.6112610875434</v>
      </c>
      <c r="C54" s="3"/>
      <c r="D54" s="3"/>
      <c r="E54" s="1"/>
      <c r="F54"/>
    </row>
    <row r="55" spans="1:6" ht="12.75">
      <c r="A55" s="48" t="s">
        <v>24</v>
      </c>
      <c r="B55" s="49">
        <f>B14</f>
        <v>1631.2994999999999</v>
      </c>
      <c r="C55" s="3"/>
      <c r="D55" s="3"/>
      <c r="E55" s="1"/>
      <c r="F55"/>
    </row>
    <row r="56" spans="2:6" ht="12.75">
      <c r="B56" s="2"/>
      <c r="C56" s="3"/>
      <c r="D56" s="3"/>
      <c r="E56" s="1"/>
      <c r="F56"/>
    </row>
    <row r="57" spans="2:6" ht="12.75">
      <c r="B57" s="2"/>
      <c r="C57" s="3"/>
      <c r="D57" s="3"/>
      <c r="E57" s="1"/>
      <c r="F57"/>
    </row>
    <row r="58" spans="2:6" ht="12.75">
      <c r="B58" s="2"/>
      <c r="C58" s="3"/>
      <c r="D58" s="3"/>
      <c r="E58" s="1"/>
      <c r="F58"/>
    </row>
    <row r="59" spans="2:6" ht="12.75">
      <c r="B59" s="2"/>
      <c r="C59" s="3"/>
      <c r="D59" s="3"/>
      <c r="E59" s="1"/>
      <c r="F59"/>
    </row>
    <row r="60" spans="2:6" ht="12.75">
      <c r="B60" s="2"/>
      <c r="C60" s="3"/>
      <c r="D60" s="3"/>
      <c r="E60" s="1"/>
      <c r="F60"/>
    </row>
    <row r="61" spans="2:6" ht="12.75">
      <c r="B61" s="2"/>
      <c r="C61" s="3"/>
      <c r="D61" s="3"/>
      <c r="E61" s="1"/>
      <c r="F61"/>
    </row>
    <row r="62" spans="2:6" ht="12.75" customHeight="1">
      <c r="B62" s="2"/>
      <c r="C62" s="3"/>
      <c r="D62" s="3"/>
      <c r="E62" s="1"/>
      <c r="F62"/>
    </row>
    <row r="63" spans="2:6" ht="12.75">
      <c r="B63" s="2"/>
      <c r="C63" s="3"/>
      <c r="D63" s="3"/>
      <c r="E63" s="1"/>
      <c r="F63"/>
    </row>
    <row r="64" spans="2:6" ht="12.75">
      <c r="B64" s="2"/>
      <c r="C64" s="3"/>
      <c r="D64" s="3"/>
      <c r="E64" s="1"/>
      <c r="F64"/>
    </row>
    <row r="65" spans="2:6" ht="12.75">
      <c r="B65" s="2"/>
      <c r="C65" s="3"/>
      <c r="D65" s="3"/>
      <c r="E65" s="1"/>
      <c r="F65"/>
    </row>
    <row r="66" spans="2:6" ht="12.75">
      <c r="B66" s="2"/>
      <c r="C66" s="3"/>
      <c r="D66" s="3"/>
      <c r="E66" s="1"/>
      <c r="F66"/>
    </row>
    <row r="67" spans="2:6" ht="12.75">
      <c r="B67" s="2"/>
      <c r="C67" s="3"/>
      <c r="D67" s="3"/>
      <c r="E67" s="1"/>
      <c r="F67"/>
    </row>
    <row r="68" spans="2:6" ht="12.75">
      <c r="B68" s="2"/>
      <c r="C68" s="3"/>
      <c r="D68" s="3"/>
      <c r="E68" s="1"/>
      <c r="F68"/>
    </row>
    <row r="69" spans="2:6" ht="12.75">
      <c r="B69" s="2"/>
      <c r="C69" s="3"/>
      <c r="D69" s="3"/>
      <c r="E69" s="1"/>
      <c r="F69"/>
    </row>
    <row r="70" spans="2:6" ht="12.75">
      <c r="B70" s="2"/>
      <c r="C70" s="3"/>
      <c r="D70" s="3"/>
      <c r="E70" s="1"/>
      <c r="F70"/>
    </row>
    <row r="71" spans="2:6" ht="12.75">
      <c r="B71" s="2"/>
      <c r="C71" s="3"/>
      <c r="D71" s="3"/>
      <c r="E71" s="1"/>
      <c r="F71"/>
    </row>
    <row r="72" spans="2:6" ht="12.75">
      <c r="B72" s="2"/>
      <c r="C72" s="3"/>
      <c r="D72" s="3"/>
      <c r="E72" s="1"/>
      <c r="F72"/>
    </row>
    <row r="73" spans="2:6" ht="12.75">
      <c r="B73" s="2"/>
      <c r="C73" s="3"/>
      <c r="D73" s="3"/>
      <c r="E73" s="1"/>
      <c r="F73"/>
    </row>
    <row r="74" spans="2:6" ht="12.75">
      <c r="B74" s="2"/>
      <c r="C74" s="3"/>
      <c r="D74" s="3"/>
      <c r="E74" s="1"/>
      <c r="F74"/>
    </row>
    <row r="75" spans="2:6" ht="12.75">
      <c r="B75" s="2"/>
      <c r="C75" s="3"/>
      <c r="D75" s="3"/>
      <c r="E75" s="1"/>
      <c r="F75"/>
    </row>
    <row r="76" spans="2:6" ht="12.75">
      <c r="B76" s="2"/>
      <c r="C76" s="3"/>
      <c r="D76" s="3"/>
      <c r="E76" s="1"/>
      <c r="F76"/>
    </row>
    <row r="77" spans="2:6" ht="12.75">
      <c r="B77" s="2"/>
      <c r="C77" s="1"/>
      <c r="D77" s="1"/>
      <c r="E77" s="1"/>
      <c r="F77"/>
    </row>
    <row r="78" spans="2:6" ht="12.75">
      <c r="B78" s="2"/>
      <c r="C78" s="1"/>
      <c r="D78" s="1"/>
      <c r="E78" s="1"/>
      <c r="F78"/>
    </row>
    <row r="79" spans="2:6" ht="12.75">
      <c r="B79" s="2"/>
      <c r="C79" s="1"/>
      <c r="D79" s="1"/>
      <c r="E79" s="1"/>
      <c r="F79"/>
    </row>
    <row r="80" ht="12.75"/>
    <row r="81" ht="12.75"/>
    <row r="82" ht="12.75"/>
    <row r="83" ht="12.75"/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</sheetData>
  <sheetProtection/>
  <mergeCells count="1">
    <mergeCell ref="F13:H13"/>
  </mergeCells>
  <printOptions/>
  <pageMargins left="1.05" right="0.79" top="0.49" bottom="0.59" header="0.35" footer="0.5"/>
  <pageSetup fitToHeight="1" fitToWidth="1" horizontalDpi="600" verticalDpi="600" orientation="portrait" paperSize="9" scale="86" r:id="rId6"/>
  <drawing r:id="rId5"/>
  <legacyDrawing r:id="rId4"/>
  <oleObjects>
    <oleObject progId="Word.Document.8" shapeId="336890" r:id="rId2"/>
    <oleObject progId="Word.Document.8" shapeId="368838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45.57421875" style="0" bestFit="1" customWidth="1"/>
    <col min="2" max="2" width="19.00390625" style="0" bestFit="1" customWidth="1"/>
    <col min="3" max="3" width="13.28125" style="0" customWidth="1"/>
    <col min="4" max="4" width="15.140625" style="0" customWidth="1"/>
    <col min="5" max="5" width="15.00390625" style="4" customWidth="1"/>
    <col min="6" max="6" width="11.140625" style="4" customWidth="1"/>
    <col min="7" max="7" width="10.00390625" style="0" customWidth="1"/>
  </cols>
  <sheetData>
    <row r="1" spans="1:8" ht="95.25" thickBot="1">
      <c r="A1" s="51" t="s">
        <v>30</v>
      </c>
      <c r="B1" s="5" t="s">
        <v>5</v>
      </c>
      <c r="C1" s="6" t="s">
        <v>17</v>
      </c>
      <c r="D1" s="7" t="s">
        <v>18</v>
      </c>
      <c r="E1" s="7" t="s">
        <v>3</v>
      </c>
      <c r="F1" s="5" t="s">
        <v>2</v>
      </c>
      <c r="G1" s="8" t="s">
        <v>4</v>
      </c>
      <c r="H1" s="8" t="s">
        <v>16</v>
      </c>
    </row>
    <row r="2" spans="1:8" ht="24" thickBot="1">
      <c r="A2" s="32" t="s">
        <v>6</v>
      </c>
      <c r="B2" s="33">
        <v>10000</v>
      </c>
      <c r="C2" s="10"/>
      <c r="D2" s="10"/>
      <c r="E2" s="10"/>
      <c r="F2" s="11"/>
      <c r="G2" s="11"/>
      <c r="H2" s="11"/>
    </row>
    <row r="3" spans="1:8" ht="12.75">
      <c r="A3" s="11"/>
      <c r="B3" s="9"/>
      <c r="C3" s="10"/>
      <c r="D3" s="10"/>
      <c r="E3" s="10"/>
      <c r="F3" s="11"/>
      <c r="G3" s="11"/>
      <c r="H3" s="11"/>
    </row>
    <row r="4" spans="1:8" ht="12.75">
      <c r="A4" s="30" t="s">
        <v>10</v>
      </c>
      <c r="B4" s="34">
        <f>B47</f>
        <v>5000</v>
      </c>
      <c r="C4" s="35"/>
      <c r="D4" s="35"/>
      <c r="E4" s="35"/>
      <c r="F4" s="36"/>
      <c r="G4" s="36"/>
      <c r="H4" s="36"/>
    </row>
    <row r="5" spans="1:8" ht="12.75">
      <c r="A5" s="31" t="s">
        <v>23</v>
      </c>
      <c r="B5" s="37">
        <f>B49</f>
        <v>0</v>
      </c>
      <c r="C5" s="35"/>
      <c r="D5" s="35"/>
      <c r="E5" s="35"/>
      <c r="F5" s="36"/>
      <c r="G5" s="36"/>
      <c r="H5" s="36"/>
    </row>
    <row r="6" spans="1:8" ht="12.75">
      <c r="A6" s="12" t="s">
        <v>7</v>
      </c>
      <c r="B6" s="38">
        <f>IF(AND(B2-B49&gt;0,B2&gt;B49+B49*8.5/100),B49+B49*8.5/100,B2)</f>
        <v>0</v>
      </c>
      <c r="C6" s="38">
        <f>B6/1.085</f>
        <v>0</v>
      </c>
      <c r="D6" s="38"/>
      <c r="E6" s="35">
        <f>B6-C6</f>
        <v>0</v>
      </c>
      <c r="F6" s="35">
        <f>E6</f>
        <v>0</v>
      </c>
      <c r="G6" s="35"/>
      <c r="H6" s="35"/>
    </row>
    <row r="7" spans="1:8" ht="13.5" thickBot="1">
      <c r="A7" s="12" t="s">
        <v>8</v>
      </c>
      <c r="B7" s="39">
        <f>IF(B2-B6&gt;0,B2-B6,0)</f>
        <v>10000</v>
      </c>
      <c r="C7" s="39">
        <f>B7/(1+0.085+0.16)</f>
        <v>8032.128514056226</v>
      </c>
      <c r="D7" s="39">
        <f>ROUND(C7,0)</f>
        <v>8032</v>
      </c>
      <c r="E7" s="40">
        <f>B7-C7</f>
        <v>1967.8714859437741</v>
      </c>
      <c r="F7" s="40">
        <f>C7*8.5/100</f>
        <v>682.7309236947792</v>
      </c>
      <c r="G7" s="40">
        <f>D8*16/100</f>
        <v>1285.12</v>
      </c>
      <c r="H7" s="40">
        <f>B51</f>
        <v>642.56</v>
      </c>
    </row>
    <row r="8" spans="1:8" ht="13.5" thickTop="1">
      <c r="A8" s="13" t="s">
        <v>1</v>
      </c>
      <c r="B8" s="9">
        <f aca="true" t="shared" si="0" ref="B8:H8">SUM(B6:B7)</f>
        <v>10000</v>
      </c>
      <c r="C8" s="9">
        <f t="shared" si="0"/>
        <v>8032.128514056226</v>
      </c>
      <c r="D8" s="9">
        <f t="shared" si="0"/>
        <v>8032</v>
      </c>
      <c r="E8" s="14">
        <f t="shared" si="0"/>
        <v>1967.8714859437741</v>
      </c>
      <c r="F8" s="15">
        <f t="shared" si="0"/>
        <v>682.7309236947792</v>
      </c>
      <c r="G8" s="15">
        <f t="shared" si="0"/>
        <v>1285.12</v>
      </c>
      <c r="H8" s="15">
        <f t="shared" si="0"/>
        <v>642.56</v>
      </c>
    </row>
    <row r="9" spans="1:8" ht="12.75">
      <c r="A9" s="13"/>
      <c r="B9" s="9"/>
      <c r="C9" s="9"/>
      <c r="D9" s="9"/>
      <c r="E9" s="14"/>
      <c r="F9" s="15"/>
      <c r="G9" s="15"/>
      <c r="H9" s="15"/>
    </row>
    <row r="10" spans="2:7" ht="13.5" thickBot="1">
      <c r="B10" s="2"/>
      <c r="C10" s="1"/>
      <c r="D10" s="1"/>
      <c r="E10" s="1"/>
      <c r="F10" s="2"/>
      <c r="G10" s="2"/>
    </row>
    <row r="11" spans="1:4" ht="24" thickBot="1">
      <c r="A11" s="22" t="s">
        <v>19</v>
      </c>
      <c r="B11" s="33">
        <v>5000</v>
      </c>
      <c r="C11" s="1"/>
      <c r="D11" s="1"/>
    </row>
    <row r="12" spans="2:4" ht="13.5" thickBot="1">
      <c r="B12" s="2"/>
      <c r="C12" s="1"/>
      <c r="D12" s="1"/>
    </row>
    <row r="13" spans="1:8" ht="12.75">
      <c r="A13" s="23" t="s">
        <v>14</v>
      </c>
      <c r="B13" s="24">
        <f>F8</f>
        <v>682.7309236947792</v>
      </c>
      <c r="C13" s="1"/>
      <c r="D13" s="1"/>
      <c r="F13" s="53" t="s">
        <v>29</v>
      </c>
      <c r="G13" s="54"/>
      <c r="H13" s="55"/>
    </row>
    <row r="14" spans="1:8" ht="12.75">
      <c r="A14" s="25" t="s">
        <v>0</v>
      </c>
      <c r="B14" s="26">
        <f>G8</f>
        <v>1285.12</v>
      </c>
      <c r="C14" s="1"/>
      <c r="D14" s="1"/>
      <c r="E14"/>
      <c r="F14" s="50" t="s">
        <v>20</v>
      </c>
      <c r="G14" s="21" t="s">
        <v>22</v>
      </c>
      <c r="H14" s="20" t="s">
        <v>21</v>
      </c>
    </row>
    <row r="15" spans="1:8" ht="12.75">
      <c r="A15" s="25"/>
      <c r="B15" s="27"/>
      <c r="C15" s="1"/>
      <c r="D15" s="1"/>
      <c r="E15" s="1"/>
      <c r="F15" s="16">
        <v>31.72</v>
      </c>
      <c r="G15" s="17">
        <f>F15/3</f>
        <v>10.573333333333332</v>
      </c>
      <c r="H15" s="19">
        <f>F15-G15</f>
        <v>21.14666666666667</v>
      </c>
    </row>
    <row r="16" spans="1:8" ht="13.5" thickBot="1">
      <c r="A16" s="29" t="s">
        <v>26</v>
      </c>
      <c r="B16" s="28">
        <f>B44+G8+F8+((C7*16/100)-G8)</f>
        <v>10000</v>
      </c>
      <c r="C16" s="1"/>
      <c r="D16" s="1"/>
      <c r="E16" s="1"/>
      <c r="F16" s="18">
        <v>24</v>
      </c>
      <c r="G16" s="17">
        <f>F16/3</f>
        <v>8</v>
      </c>
      <c r="H16" s="19">
        <f>F16-G16</f>
        <v>16</v>
      </c>
    </row>
    <row r="17" spans="2:5" ht="12.75">
      <c r="B17" s="2"/>
      <c r="C17" s="1"/>
      <c r="D17" s="1"/>
      <c r="E17" s="1"/>
    </row>
    <row r="18" spans="2:5" ht="12.75">
      <c r="B18" s="2"/>
      <c r="C18" s="1"/>
      <c r="D18" s="1"/>
      <c r="E18" s="1"/>
    </row>
    <row r="19" spans="2:5" ht="12.75">
      <c r="B19" s="2"/>
      <c r="C19" s="1"/>
      <c r="D19" s="1"/>
      <c r="E19" s="1"/>
    </row>
    <row r="20" spans="2:5" ht="12.75">
      <c r="B20" s="2"/>
      <c r="C20" s="1"/>
      <c r="D20" s="1"/>
      <c r="E20" s="1"/>
    </row>
    <row r="21" spans="2:5" ht="12.75">
      <c r="B21" s="2"/>
      <c r="C21" s="1"/>
      <c r="D21" s="1"/>
      <c r="E21" s="1"/>
    </row>
    <row r="22" spans="2:5" ht="12.75">
      <c r="B22" s="2"/>
      <c r="C22" s="1"/>
      <c r="D22" s="1"/>
      <c r="E22" s="1"/>
    </row>
    <row r="23" spans="2:5" ht="12.75">
      <c r="B23" s="2"/>
      <c r="C23" s="1"/>
      <c r="D23" s="1"/>
      <c r="E23" s="1"/>
    </row>
    <row r="24" spans="2:7" ht="12.75">
      <c r="B24" s="2"/>
      <c r="C24" s="1"/>
      <c r="D24" s="1"/>
      <c r="E24" s="1"/>
      <c r="F24" s="2"/>
      <c r="G24" s="2"/>
    </row>
    <row r="25" spans="2:7" ht="12.75">
      <c r="B25" s="2"/>
      <c r="C25" s="1"/>
      <c r="D25" s="1"/>
      <c r="E25" s="1"/>
      <c r="F25" s="2"/>
      <c r="G25" s="2"/>
    </row>
    <row r="26" spans="2:7" ht="12.75">
      <c r="B26" s="2"/>
      <c r="C26" s="1"/>
      <c r="D26" s="1"/>
      <c r="E26" s="1"/>
      <c r="F26" s="2"/>
      <c r="G26" s="2"/>
    </row>
    <row r="27" spans="2:7" ht="12.75">
      <c r="B27" s="2"/>
      <c r="C27" s="1"/>
      <c r="D27" s="1"/>
      <c r="E27" s="1"/>
      <c r="F27" s="2"/>
      <c r="G27" s="2"/>
    </row>
    <row r="28" spans="2:7" ht="12.75">
      <c r="B28" s="2"/>
      <c r="C28" s="1"/>
      <c r="D28" s="1"/>
      <c r="E28" s="1"/>
      <c r="F28" s="2"/>
      <c r="G28" s="2"/>
    </row>
    <row r="29" spans="2:7" ht="12.75">
      <c r="B29" s="2"/>
      <c r="C29" s="1"/>
      <c r="D29" s="1"/>
      <c r="E29" s="1"/>
      <c r="F29" s="2"/>
      <c r="G29" s="2"/>
    </row>
    <row r="30" spans="2:7" ht="12.75">
      <c r="B30" s="2"/>
      <c r="C30" s="1"/>
      <c r="D30" s="1"/>
      <c r="E30" s="1"/>
      <c r="F30" s="2"/>
      <c r="G30" s="2"/>
    </row>
    <row r="31" spans="2:7" ht="12.75">
      <c r="B31" s="2"/>
      <c r="C31" s="1"/>
      <c r="D31" s="1"/>
      <c r="E31" s="1"/>
      <c r="F31" s="2"/>
      <c r="G31" s="2"/>
    </row>
    <row r="32" spans="2:7" ht="12.75">
      <c r="B32" s="2"/>
      <c r="C32" s="1"/>
      <c r="D32" s="1"/>
      <c r="E32" s="1"/>
      <c r="F32" s="2"/>
      <c r="G32" s="2"/>
    </row>
    <row r="33" spans="2:7" ht="12.75">
      <c r="B33" s="2"/>
      <c r="C33" s="1"/>
      <c r="D33" s="1"/>
      <c r="E33" s="1"/>
      <c r="F33" s="2"/>
      <c r="G33" s="2"/>
    </row>
    <row r="34" spans="2:7" ht="12.75">
      <c r="B34" s="2"/>
      <c r="C34" s="1"/>
      <c r="D34" s="1"/>
      <c r="E34" s="1"/>
      <c r="F34" s="2"/>
      <c r="G34" s="2"/>
    </row>
    <row r="35" spans="2:7" ht="12.75">
      <c r="B35" s="2"/>
      <c r="C35" s="1"/>
      <c r="D35" s="1"/>
      <c r="E35" s="1"/>
      <c r="F35" s="2"/>
      <c r="G35" s="2"/>
    </row>
    <row r="36" spans="2:7" ht="12.75">
      <c r="B36" s="2"/>
      <c r="C36" s="1"/>
      <c r="D36" s="1"/>
      <c r="E36" s="1"/>
      <c r="F36" s="2"/>
      <c r="G36" s="2"/>
    </row>
    <row r="37" spans="2:7" ht="12.75">
      <c r="B37" s="2"/>
      <c r="C37" s="1"/>
      <c r="D37" s="1"/>
      <c r="E37" s="1"/>
      <c r="F37" s="2"/>
      <c r="G37" s="2"/>
    </row>
    <row r="38" spans="2:7" ht="12.75">
      <c r="B38" s="2"/>
      <c r="C38" s="1"/>
      <c r="D38" s="1"/>
      <c r="E38" s="1"/>
      <c r="F38" s="2"/>
      <c r="G38" s="2"/>
    </row>
    <row r="39" spans="2:6" ht="12.75">
      <c r="B39" s="2"/>
      <c r="C39" s="1"/>
      <c r="D39" s="1"/>
      <c r="E39" s="1"/>
      <c r="F39"/>
    </row>
    <row r="40" spans="2:6" ht="12.75">
      <c r="B40" s="2"/>
      <c r="C40" s="1"/>
      <c r="D40" s="1"/>
      <c r="E40" s="1"/>
      <c r="F40"/>
    </row>
    <row r="41" spans="2:6" ht="12.75">
      <c r="B41" s="2"/>
      <c r="C41" s="1"/>
      <c r="D41" s="1"/>
      <c r="E41" s="1"/>
      <c r="F41"/>
    </row>
    <row r="42" spans="2:6" ht="12.75">
      <c r="B42" s="2"/>
      <c r="C42" s="1"/>
      <c r="D42" s="1"/>
      <c r="E42" s="1"/>
      <c r="F42"/>
    </row>
    <row r="43" spans="2:6" ht="12.75">
      <c r="B43" s="2"/>
      <c r="C43" s="1"/>
      <c r="D43" s="1"/>
      <c r="E43" s="1"/>
      <c r="F43"/>
    </row>
    <row r="44" spans="1:7" ht="13.5">
      <c r="A44" s="41" t="s">
        <v>27</v>
      </c>
      <c r="B44" s="42">
        <f>B8-E8</f>
        <v>8032.128514056226</v>
      </c>
      <c r="C44" s="1"/>
      <c r="D44" s="1"/>
      <c r="E44" s="1"/>
      <c r="F44"/>
      <c r="G44" s="2"/>
    </row>
    <row r="45" spans="1:6" ht="12.75">
      <c r="A45" s="41" t="s">
        <v>15</v>
      </c>
      <c r="B45" s="42">
        <f>B44*20/100</f>
        <v>1606.4257028112452</v>
      </c>
      <c r="C45" s="1"/>
      <c r="D45" s="1"/>
      <c r="E45" s="1"/>
      <c r="F45"/>
    </row>
    <row r="46" spans="1:6" ht="12.75">
      <c r="A46" s="41" t="s">
        <v>9</v>
      </c>
      <c r="B46" s="42">
        <f>B44-B45</f>
        <v>6425.702811244981</v>
      </c>
      <c r="C46" s="1"/>
      <c r="D46" s="1"/>
      <c r="E46" s="2"/>
      <c r="F46"/>
    </row>
    <row r="47" spans="1:6" ht="12.75">
      <c r="A47" s="41" t="s">
        <v>10</v>
      </c>
      <c r="B47" s="42">
        <v>5000</v>
      </c>
      <c r="C47" s="3"/>
      <c r="D47" s="3"/>
      <c r="E47" s="1"/>
      <c r="F47"/>
    </row>
    <row r="48" spans="1:6" ht="12.75">
      <c r="A48" s="41" t="s">
        <v>19</v>
      </c>
      <c r="B48" s="43">
        <f>B11</f>
        <v>5000</v>
      </c>
      <c r="C48" s="3"/>
      <c r="D48" s="3"/>
      <c r="E48" s="1"/>
      <c r="F48"/>
    </row>
    <row r="49" spans="1:6" ht="12.75" hidden="1">
      <c r="A49" s="41" t="s">
        <v>11</v>
      </c>
      <c r="B49" s="44">
        <f>IF(B47-B48&gt;0,B47-B48,0)</f>
        <v>0</v>
      </c>
      <c r="C49" s="3"/>
      <c r="D49" s="3"/>
      <c r="E49" s="1"/>
      <c r="F49"/>
    </row>
    <row r="50" spans="1:6" ht="12.75">
      <c r="A50" s="41" t="s">
        <v>12</v>
      </c>
      <c r="B50" s="43">
        <f>IF(B44&lt;B49,0,ROUND(B44-B49,0))</f>
        <v>8032</v>
      </c>
      <c r="C50" s="3"/>
      <c r="D50" s="3"/>
      <c r="E50" s="1"/>
      <c r="F50"/>
    </row>
    <row r="51" spans="1:6" ht="12.75">
      <c r="A51" s="41" t="s">
        <v>28</v>
      </c>
      <c r="B51" s="42">
        <f>D8*8/100</f>
        <v>642.56</v>
      </c>
      <c r="C51" s="3"/>
      <c r="D51" s="3"/>
      <c r="E51" s="1"/>
      <c r="F51"/>
    </row>
    <row r="52" spans="1:6" ht="12.75">
      <c r="A52" s="41" t="s">
        <v>13</v>
      </c>
      <c r="B52" s="42">
        <f>B46-B51</f>
        <v>5783.142811244981</v>
      </c>
      <c r="C52" s="3"/>
      <c r="D52" s="3"/>
      <c r="E52" s="1"/>
      <c r="F52"/>
    </row>
    <row r="53" spans="1:6" ht="12.75">
      <c r="A53" s="41"/>
      <c r="B53" s="45"/>
      <c r="C53" s="3"/>
      <c r="D53" s="3"/>
      <c r="E53" s="1"/>
      <c r="F53"/>
    </row>
    <row r="54" spans="1:6" ht="12.75">
      <c r="A54" s="46" t="s">
        <v>25</v>
      </c>
      <c r="B54" s="47">
        <f>B13</f>
        <v>682.7309236947792</v>
      </c>
      <c r="C54" s="3"/>
      <c r="D54" s="3"/>
      <c r="E54" s="1"/>
      <c r="F54"/>
    </row>
    <row r="55" spans="1:6" ht="12.75">
      <c r="A55" s="48" t="s">
        <v>24</v>
      </c>
      <c r="B55" s="49">
        <f>B14</f>
        <v>1285.12</v>
      </c>
      <c r="C55" s="3"/>
      <c r="D55" s="3"/>
      <c r="E55" s="1"/>
      <c r="F55"/>
    </row>
    <row r="56" spans="2:6" ht="12.75">
      <c r="B56" s="2"/>
      <c r="C56" s="3"/>
      <c r="D56" s="3"/>
      <c r="E56" s="1"/>
      <c r="F56"/>
    </row>
    <row r="57" spans="2:6" ht="12.75">
      <c r="B57" s="2"/>
      <c r="C57" s="3"/>
      <c r="D57" s="3"/>
      <c r="E57" s="1"/>
      <c r="F57"/>
    </row>
    <row r="58" spans="2:6" ht="12.75">
      <c r="B58" s="2"/>
      <c r="C58" s="3"/>
      <c r="D58" s="3"/>
      <c r="E58" s="1"/>
      <c r="F58"/>
    </row>
    <row r="59" spans="2:6" ht="12.75">
      <c r="B59" s="2"/>
      <c r="C59" s="3"/>
      <c r="D59" s="3"/>
      <c r="E59" s="1"/>
      <c r="F59"/>
    </row>
    <row r="60" spans="2:6" ht="12.75">
      <c r="B60" s="2"/>
      <c r="C60" s="3"/>
      <c r="D60" s="3"/>
      <c r="E60" s="1"/>
      <c r="F60"/>
    </row>
    <row r="61" spans="2:6" ht="12.75">
      <c r="B61" s="2"/>
      <c r="C61" s="3"/>
      <c r="D61" s="3"/>
      <c r="E61" s="1"/>
      <c r="F61"/>
    </row>
    <row r="62" spans="2:6" ht="12.75" customHeight="1">
      <c r="B62" s="2"/>
      <c r="C62" s="3"/>
      <c r="D62" s="3"/>
      <c r="E62" s="1"/>
      <c r="F62"/>
    </row>
    <row r="63" spans="2:6" ht="12.75">
      <c r="B63" s="2"/>
      <c r="C63" s="3"/>
      <c r="D63" s="3"/>
      <c r="E63" s="1"/>
      <c r="F63"/>
    </row>
    <row r="64" spans="2:6" ht="12.75">
      <c r="B64" s="2"/>
      <c r="C64" s="3"/>
      <c r="D64" s="3"/>
      <c r="E64" s="1"/>
      <c r="F64"/>
    </row>
    <row r="65" spans="2:6" ht="12.75">
      <c r="B65" s="2"/>
      <c r="C65" s="3"/>
      <c r="D65" s="3"/>
      <c r="E65" s="1"/>
      <c r="F65"/>
    </row>
    <row r="66" spans="2:6" ht="12.75">
      <c r="B66" s="2"/>
      <c r="C66" s="3"/>
      <c r="D66" s="3"/>
      <c r="E66" s="1"/>
      <c r="F66"/>
    </row>
    <row r="67" spans="2:6" ht="12.75">
      <c r="B67" s="2"/>
      <c r="C67" s="3"/>
      <c r="D67" s="3"/>
      <c r="E67" s="1"/>
      <c r="F67"/>
    </row>
    <row r="68" spans="2:6" ht="12.75">
      <c r="B68" s="2"/>
      <c r="C68" s="3"/>
      <c r="D68" s="3"/>
      <c r="E68" s="1"/>
      <c r="F68"/>
    </row>
    <row r="69" spans="2:6" ht="12.75">
      <c r="B69" s="2"/>
      <c r="C69" s="3"/>
      <c r="D69" s="3"/>
      <c r="E69" s="1"/>
      <c r="F69"/>
    </row>
    <row r="70" spans="2:6" ht="12.75">
      <c r="B70" s="2"/>
      <c r="C70" s="3"/>
      <c r="D70" s="3"/>
      <c r="E70" s="1"/>
      <c r="F70"/>
    </row>
    <row r="71" spans="2:6" ht="12.75">
      <c r="B71" s="2"/>
      <c r="C71" s="3"/>
      <c r="D71" s="3"/>
      <c r="E71" s="1"/>
      <c r="F71"/>
    </row>
    <row r="72" spans="2:6" ht="12.75">
      <c r="B72" s="2"/>
      <c r="C72" s="3"/>
      <c r="D72" s="3"/>
      <c r="E72" s="1"/>
      <c r="F72"/>
    </row>
    <row r="73" spans="2:6" ht="12.75">
      <c r="B73" s="2"/>
      <c r="C73" s="3"/>
      <c r="D73" s="3"/>
      <c r="E73" s="1"/>
      <c r="F73"/>
    </row>
    <row r="74" spans="2:6" ht="12.75">
      <c r="B74" s="2"/>
      <c r="C74" s="3"/>
      <c r="D74" s="3"/>
      <c r="E74" s="1"/>
      <c r="F74"/>
    </row>
    <row r="75" spans="2:6" ht="12.75">
      <c r="B75" s="2"/>
      <c r="C75" s="3"/>
      <c r="D75" s="3"/>
      <c r="E75" s="1"/>
      <c r="F75"/>
    </row>
    <row r="76" spans="2:6" ht="12.75">
      <c r="B76" s="2"/>
      <c r="C76" s="3"/>
      <c r="D76" s="3"/>
      <c r="E76" s="1"/>
      <c r="F76"/>
    </row>
    <row r="77" spans="2:6" ht="12.75">
      <c r="B77" s="2"/>
      <c r="C77" s="1"/>
      <c r="D77" s="1"/>
      <c r="E77" s="1"/>
      <c r="F77"/>
    </row>
    <row r="78" spans="2:6" ht="12.75">
      <c r="B78" s="2"/>
      <c r="C78" s="1"/>
      <c r="D78" s="1"/>
      <c r="E78" s="1"/>
      <c r="F78"/>
    </row>
    <row r="79" spans="2:6" ht="12.75">
      <c r="B79" s="2"/>
      <c r="C79" s="1"/>
      <c r="D79" s="1"/>
      <c r="E79" s="1"/>
      <c r="F79"/>
    </row>
    <row r="80" ht="12.75"/>
    <row r="81" ht="12.75"/>
    <row r="82" ht="12.75"/>
    <row r="83" ht="12.75"/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</sheetData>
  <sheetProtection/>
  <protectedRanges>
    <protectedRange sqref="B11" name="Intervallo2"/>
    <protectedRange sqref="B2" name="Intervallo1"/>
  </protectedRanges>
  <mergeCells count="1">
    <mergeCell ref="F13:H13"/>
  </mergeCells>
  <printOptions/>
  <pageMargins left="1.05" right="0.79" top="0.49" bottom="0.59" header="0.35" footer="0.5"/>
  <pageSetup fitToHeight="1" fitToWidth="1" horizontalDpi="600" verticalDpi="600" orientation="portrait" paperSize="9" scale="86" r:id="rId6"/>
  <drawing r:id="rId5"/>
  <legacyDrawing r:id="rId4"/>
  <oleObjects>
    <oleObject progId="Word.Document.8" shapeId="748520" r:id="rId2"/>
    <oleObject progId="Word.Document.8" shapeId="74852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di ricevuta occasionale omnicomprensiva</dc:title>
  <dc:subject/>
  <dc:creator>VALERIO - STELLA - D'AMICO</dc:creator>
  <cp:keywords/>
  <dc:description/>
  <cp:lastModifiedBy>Hewlett-Packard Company</cp:lastModifiedBy>
  <cp:lastPrinted>2012-03-28T10:29:54Z</cp:lastPrinted>
  <dcterms:created xsi:type="dcterms:W3CDTF">2007-11-26T07:56:21Z</dcterms:created>
  <dcterms:modified xsi:type="dcterms:W3CDTF">2016-01-22T11:43:56Z</dcterms:modified>
  <cp:category/>
  <cp:version/>
  <cp:contentType/>
  <cp:contentStatus/>
</cp:coreProperties>
</file>