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Questa_cartella_di_lavoro"/>
  <bookViews>
    <workbookView xWindow="0" yWindow="0" windowWidth="19440" windowHeight="11760" activeTab="6"/>
  </bookViews>
  <sheets>
    <sheet name="Mod AA09-10" sheetId="33" r:id="rId1"/>
    <sheet name="Mod AA10-11" sheetId="57" r:id="rId2"/>
    <sheet name="Mod AA11-12" sheetId="56" r:id="rId3"/>
    <sheet name="Mod AA12-13" sheetId="54" r:id="rId4"/>
    <sheet name="Mod AA13-14" sheetId="58" r:id="rId5"/>
    <sheet name="Mod AA14-15" sheetId="59" r:id="rId6"/>
    <sheet name="Mod AA15-16; AA16-17" sheetId="60" r:id="rId7"/>
    <sheet name="NOTE" sheetId="55" r:id="rId8"/>
  </sheets>
  <externalReferences>
    <externalReference r:id="rId9"/>
  </externalReferences>
  <definedNames>
    <definedName name="daLina">'[1]Report Lina'!$B$2:$K$33</definedName>
    <definedName name="Laureandi" localSheetId="1">#REF!</definedName>
    <definedName name="Laureandi" localSheetId="2">#REF!</definedName>
    <definedName name="Laureandi" localSheetId="3">#REF!</definedName>
    <definedName name="Laureandi" localSheetId="4">#REF!</definedName>
    <definedName name="Laureandi" localSheetId="5">#REF!</definedName>
    <definedName name="Laureandi" localSheetId="6">#REF!</definedName>
    <definedName name="Laureandi">#REF!</definedName>
    <definedName name="Laureandi_verb" localSheetId="1">#REF!</definedName>
    <definedName name="Laureandi_verb" localSheetId="2">#REF!</definedName>
    <definedName name="Laureandi_verb" localSheetId="3">#REF!</definedName>
    <definedName name="Laureandi_verb" localSheetId="4">#REF!</definedName>
    <definedName name="Laureandi_verb" localSheetId="5">#REF!</definedName>
    <definedName name="Laureandi_verb" localSheetId="6">#REF!</definedName>
    <definedName name="Laureandi_verb">#REF!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60" l="1"/>
  <c r="K36" i="60"/>
  <c r="K21" i="60"/>
  <c r="K20" i="60"/>
  <c r="K19" i="60"/>
  <c r="K18" i="60"/>
  <c r="K17" i="60"/>
  <c r="K8" i="60"/>
  <c r="K9" i="60"/>
  <c r="K10" i="60"/>
  <c r="K11" i="60"/>
  <c r="K12" i="60"/>
  <c r="K13" i="60"/>
  <c r="K7" i="60"/>
  <c r="H35" i="60"/>
  <c r="M35" i="60" s="1"/>
  <c r="H36" i="60"/>
  <c r="M36" i="60" s="1"/>
  <c r="H30" i="60"/>
  <c r="M30" i="60" s="1"/>
  <c r="H31" i="60"/>
  <c r="K31" i="60" s="1"/>
  <c r="H25" i="60"/>
  <c r="M25" i="60" s="1"/>
  <c r="H26" i="60"/>
  <c r="K26" i="60" s="1"/>
  <c r="H24" i="60"/>
  <c r="M24" i="60" s="1"/>
  <c r="N34" i="60"/>
  <c r="H34" i="60"/>
  <c r="M34" i="60" s="1"/>
  <c r="N29" i="60"/>
  <c r="H29" i="60"/>
  <c r="M29" i="60" s="1"/>
  <c r="N24" i="60"/>
  <c r="N35" i="60"/>
  <c r="N30" i="60"/>
  <c r="N25" i="60"/>
  <c r="N60" i="60"/>
  <c r="N59" i="60"/>
  <c r="N58" i="60"/>
  <c r="N57" i="60"/>
  <c r="N56" i="60"/>
  <c r="N54" i="60"/>
  <c r="N53" i="60"/>
  <c r="N52" i="60"/>
  <c r="N51" i="60"/>
  <c r="N50" i="60"/>
  <c r="N47" i="60"/>
  <c r="N46" i="60"/>
  <c r="N45" i="60"/>
  <c r="N44" i="60"/>
  <c r="N43" i="60"/>
  <c r="N39" i="60"/>
  <c r="M39" i="60"/>
  <c r="N36" i="60"/>
  <c r="N31" i="60"/>
  <c r="N26" i="60"/>
  <c r="M21" i="60"/>
  <c r="N20" i="60"/>
  <c r="M20" i="60"/>
  <c r="N19" i="60"/>
  <c r="M19" i="60"/>
  <c r="N18" i="60"/>
  <c r="M18" i="60"/>
  <c r="N17" i="60"/>
  <c r="M17" i="60"/>
  <c r="N8" i="60"/>
  <c r="N9" i="60"/>
  <c r="N10" i="60"/>
  <c r="N11" i="60"/>
  <c r="N12" i="60"/>
  <c r="N13" i="60"/>
  <c r="N7" i="60"/>
  <c r="M8" i="60"/>
  <c r="M9" i="60"/>
  <c r="M10" i="60"/>
  <c r="M11" i="60"/>
  <c r="M12" i="60"/>
  <c r="M13" i="60"/>
  <c r="M7" i="60"/>
  <c r="F66" i="60"/>
  <c r="K35" i="60" l="1"/>
  <c r="K24" i="60"/>
  <c r="K29" i="60"/>
  <c r="K30" i="60"/>
  <c r="K25" i="60"/>
  <c r="K34" i="60"/>
  <c r="N21" i="60"/>
  <c r="E4" i="60"/>
  <c r="H52" i="60"/>
  <c r="H46" i="60"/>
  <c r="H54" i="60"/>
  <c r="H53" i="60"/>
  <c r="H51" i="60"/>
  <c r="H50" i="60"/>
  <c r="H60" i="60"/>
  <c r="H59" i="60"/>
  <c r="H58" i="60"/>
  <c r="H57" i="60"/>
  <c r="H56" i="60"/>
  <c r="M31" i="60"/>
  <c r="M26" i="60"/>
  <c r="H43" i="60"/>
  <c r="K43" i="60" s="1"/>
  <c r="H47" i="60"/>
  <c r="N70" i="60"/>
  <c r="N69" i="60"/>
  <c r="H45" i="60"/>
  <c r="H44" i="60"/>
  <c r="H15" i="60"/>
  <c r="K14" i="60"/>
  <c r="N5" i="60"/>
  <c r="M50" i="60" l="1"/>
  <c r="K50" i="60"/>
  <c r="M51" i="60"/>
  <c r="K51" i="60"/>
  <c r="M53" i="60"/>
  <c r="K53" i="60"/>
  <c r="M54" i="60"/>
  <c r="K54" i="60"/>
  <c r="M57" i="60"/>
  <c r="K57" i="60"/>
  <c r="M52" i="60"/>
  <c r="K52" i="60"/>
  <c r="M59" i="60"/>
  <c r="K59" i="60"/>
  <c r="M44" i="60"/>
  <c r="K44" i="60"/>
  <c r="M56" i="60"/>
  <c r="K56" i="60"/>
  <c r="M45" i="60"/>
  <c r="K45" i="60"/>
  <c r="M46" i="60"/>
  <c r="K46" i="60"/>
  <c r="M58" i="60"/>
  <c r="K58" i="60"/>
  <c r="M47" i="60"/>
  <c r="K47" i="60"/>
  <c r="M60" i="60"/>
  <c r="K60" i="60"/>
  <c r="M43" i="60"/>
  <c r="H61" i="60"/>
  <c r="H37" i="60"/>
  <c r="H31" i="33"/>
  <c r="M77" i="33"/>
  <c r="N53" i="57"/>
  <c r="N53" i="56"/>
  <c r="N56" i="58"/>
  <c r="N56" i="54"/>
  <c r="N68" i="60" l="1"/>
  <c r="N65" i="60"/>
  <c r="F67" i="60"/>
  <c r="N5" i="33"/>
  <c r="N5" i="57"/>
  <c r="N5" i="56"/>
  <c r="N5" i="54"/>
  <c r="N5" i="59"/>
  <c r="N5" i="58"/>
  <c r="F69" i="60" l="1"/>
  <c r="F65" i="60"/>
  <c r="N58" i="59"/>
  <c r="N57" i="59"/>
  <c r="N58" i="58"/>
  <c r="N57" i="58"/>
  <c r="N57" i="54"/>
  <c r="N58" i="54"/>
  <c r="N54" i="56"/>
  <c r="N55" i="56"/>
  <c r="N55" i="57"/>
  <c r="M79" i="33"/>
  <c r="N66" i="60" l="1"/>
  <c r="N71" i="60" s="1"/>
  <c r="N72" i="60" s="1"/>
  <c r="A74" i="60" s="1"/>
  <c r="N67" i="60"/>
  <c r="H29" i="59"/>
  <c r="M29" i="59" s="1"/>
  <c r="K29" i="59"/>
  <c r="N29" i="59"/>
  <c r="H30" i="59"/>
  <c r="M30" i="59" s="1"/>
  <c r="K30" i="59"/>
  <c r="N30" i="59"/>
  <c r="H24" i="59"/>
  <c r="M24" i="59" s="1"/>
  <c r="K24" i="59"/>
  <c r="N24" i="59"/>
  <c r="H25" i="59"/>
  <c r="M25" i="59" s="1"/>
  <c r="K25" i="59"/>
  <c r="N25" i="59"/>
  <c r="N28" i="59"/>
  <c r="K28" i="59"/>
  <c r="H28" i="59"/>
  <c r="M28" i="59" s="1"/>
  <c r="N23" i="59"/>
  <c r="N56" i="59"/>
  <c r="H23" i="59"/>
  <c r="K19" i="59"/>
  <c r="M19" i="59"/>
  <c r="N19" i="59"/>
  <c r="K20" i="59"/>
  <c r="M20" i="59"/>
  <c r="N20" i="59"/>
  <c r="F54" i="59"/>
  <c r="N48" i="59"/>
  <c r="K48" i="59"/>
  <c r="H48" i="59"/>
  <c r="M48" i="59" s="1"/>
  <c r="N47" i="59"/>
  <c r="K47" i="59"/>
  <c r="H47" i="59"/>
  <c r="M47" i="59" s="1"/>
  <c r="N46" i="59"/>
  <c r="K46" i="59"/>
  <c r="H46" i="59"/>
  <c r="M46" i="59" s="1"/>
  <c r="N45" i="59"/>
  <c r="K45" i="59"/>
  <c r="H45" i="59"/>
  <c r="M45" i="59" s="1"/>
  <c r="N44" i="59"/>
  <c r="K44" i="59"/>
  <c r="H44" i="59"/>
  <c r="M44" i="59" s="1"/>
  <c r="N41" i="59"/>
  <c r="K41" i="59"/>
  <c r="H41" i="59"/>
  <c r="M41" i="59" s="1"/>
  <c r="N40" i="59"/>
  <c r="K40" i="59"/>
  <c r="H40" i="59"/>
  <c r="M40" i="59" s="1"/>
  <c r="N39" i="59"/>
  <c r="K39" i="59"/>
  <c r="H39" i="59"/>
  <c r="M39" i="59" s="1"/>
  <c r="N38" i="59"/>
  <c r="K38" i="59"/>
  <c r="H38" i="59"/>
  <c r="N34" i="59"/>
  <c r="M34" i="59"/>
  <c r="K34" i="59"/>
  <c r="N33" i="59"/>
  <c r="M33" i="59"/>
  <c r="K33" i="59"/>
  <c r="N18" i="59"/>
  <c r="M18" i="59"/>
  <c r="K18" i="59"/>
  <c r="N17" i="59"/>
  <c r="M17" i="59"/>
  <c r="K17" i="59"/>
  <c r="H15" i="59"/>
  <c r="K14" i="59"/>
  <c r="N13" i="59"/>
  <c r="M13" i="59"/>
  <c r="K13" i="59"/>
  <c r="N12" i="59"/>
  <c r="M12" i="59"/>
  <c r="K12" i="59"/>
  <c r="N11" i="59"/>
  <c r="M11" i="59"/>
  <c r="K11" i="59"/>
  <c r="N10" i="59"/>
  <c r="M10" i="59"/>
  <c r="K10" i="59"/>
  <c r="N9" i="59"/>
  <c r="M9" i="59"/>
  <c r="K9" i="59"/>
  <c r="N8" i="59"/>
  <c r="M8" i="59"/>
  <c r="K8" i="59"/>
  <c r="N7" i="59"/>
  <c r="M7" i="59"/>
  <c r="K7" i="59"/>
  <c r="E4" i="59"/>
  <c r="H49" i="59" l="1"/>
  <c r="M23" i="59"/>
  <c r="H31" i="59"/>
  <c r="F55" i="59" s="1"/>
  <c r="M38" i="59"/>
  <c r="N53" i="59" s="1"/>
  <c r="F57" i="59" l="1"/>
  <c r="F53" i="59" s="1"/>
  <c r="H53" i="33"/>
  <c r="H52" i="33"/>
  <c r="H22" i="33"/>
  <c r="H40" i="33"/>
  <c r="K22" i="33"/>
  <c r="K7" i="33"/>
  <c r="K8" i="33"/>
  <c r="K9" i="33"/>
  <c r="K10" i="33"/>
  <c r="K11" i="33"/>
  <c r="K12" i="33"/>
  <c r="H45" i="58" l="1"/>
  <c r="H46" i="58"/>
  <c r="H47" i="58"/>
  <c r="H48" i="58"/>
  <c r="H39" i="58"/>
  <c r="H40" i="58"/>
  <c r="H41" i="58"/>
  <c r="H29" i="58"/>
  <c r="H30" i="58"/>
  <c r="H24" i="58"/>
  <c r="H25" i="58"/>
  <c r="H29" i="54"/>
  <c r="H25" i="54"/>
  <c r="H45" i="54"/>
  <c r="H46" i="54"/>
  <c r="H47" i="54"/>
  <c r="H48" i="54"/>
  <c r="H37" i="54"/>
  <c r="H38" i="54"/>
  <c r="H39" i="54"/>
  <c r="H40" i="54"/>
  <c r="H43" i="56"/>
  <c r="H44" i="56"/>
  <c r="H45" i="56"/>
  <c r="N54" i="59" l="1"/>
  <c r="N59" i="59" s="1"/>
  <c r="N60" i="59" s="1"/>
  <c r="A62" i="59" s="1"/>
  <c r="N55" i="59"/>
  <c r="N69" i="33"/>
  <c r="N68" i="33"/>
  <c r="N67" i="33"/>
  <c r="N66" i="33"/>
  <c r="N65" i="33"/>
  <c r="N64" i="33"/>
  <c r="N61" i="33"/>
  <c r="N60" i="33"/>
  <c r="N59" i="33"/>
  <c r="N58" i="33"/>
  <c r="N57" i="33"/>
  <c r="N56" i="33"/>
  <c r="N53" i="33"/>
  <c r="N52" i="33"/>
  <c r="N51" i="33"/>
  <c r="N50" i="33"/>
  <c r="N49" i="33"/>
  <c r="N45" i="33"/>
  <c r="M45" i="33"/>
  <c r="N42" i="33"/>
  <c r="N41" i="33"/>
  <c r="N40" i="33"/>
  <c r="N37" i="33"/>
  <c r="N36" i="33"/>
  <c r="N35" i="33"/>
  <c r="N32" i="33"/>
  <c r="N31" i="33"/>
  <c r="N28" i="33"/>
  <c r="M28" i="33"/>
  <c r="N27" i="33"/>
  <c r="M27" i="33"/>
  <c r="N26" i="33"/>
  <c r="M26" i="33"/>
  <c r="N25" i="33"/>
  <c r="M25" i="33"/>
  <c r="N22" i="33"/>
  <c r="N19" i="33"/>
  <c r="N16" i="33"/>
  <c r="M8" i="33"/>
  <c r="N8" i="33"/>
  <c r="M9" i="33"/>
  <c r="N9" i="33"/>
  <c r="M10" i="33"/>
  <c r="N10" i="33"/>
  <c r="M11" i="33"/>
  <c r="N11" i="33"/>
  <c r="M12" i="33"/>
  <c r="N12" i="33"/>
  <c r="N7" i="33"/>
  <c r="M7" i="33"/>
  <c r="K37" i="56"/>
  <c r="K32" i="57"/>
  <c r="K33" i="57"/>
  <c r="K34" i="57"/>
  <c r="N45" i="57"/>
  <c r="N44" i="57"/>
  <c r="N43" i="57"/>
  <c r="N40" i="57"/>
  <c r="N39" i="57"/>
  <c r="N38" i="57"/>
  <c r="N34" i="57"/>
  <c r="M34" i="57"/>
  <c r="N33" i="57"/>
  <c r="M33" i="57"/>
  <c r="N32" i="57"/>
  <c r="M32" i="57"/>
  <c r="N31" i="57"/>
  <c r="M31" i="57"/>
  <c r="N28" i="57"/>
  <c r="N25" i="57"/>
  <c r="N22" i="57"/>
  <c r="M22" i="57"/>
  <c r="N21" i="57"/>
  <c r="M21" i="57"/>
  <c r="N20" i="57"/>
  <c r="M20" i="57"/>
  <c r="N19" i="57"/>
  <c r="M19" i="57"/>
  <c r="N18" i="57"/>
  <c r="M18" i="57"/>
  <c r="N17" i="57"/>
  <c r="M17" i="57"/>
  <c r="N13" i="57"/>
  <c r="M13" i="57"/>
  <c r="N12" i="57"/>
  <c r="M12" i="57"/>
  <c r="N11" i="57"/>
  <c r="M11" i="57"/>
  <c r="N10" i="57"/>
  <c r="M10" i="57"/>
  <c r="N9" i="57"/>
  <c r="M9" i="57"/>
  <c r="N8" i="57"/>
  <c r="M8" i="57"/>
  <c r="N7" i="57"/>
  <c r="M7" i="57"/>
  <c r="N45" i="56"/>
  <c r="N44" i="56"/>
  <c r="N43" i="56"/>
  <c r="N42" i="56"/>
  <c r="N39" i="56"/>
  <c r="N38" i="56"/>
  <c r="N37" i="56"/>
  <c r="N33" i="56"/>
  <c r="M33" i="56"/>
  <c r="N32" i="56"/>
  <c r="M32" i="56"/>
  <c r="N31" i="56"/>
  <c r="M31" i="56"/>
  <c r="N28" i="56"/>
  <c r="N25" i="56"/>
  <c r="N22" i="56"/>
  <c r="M22" i="56"/>
  <c r="N21" i="56"/>
  <c r="M21" i="56"/>
  <c r="N20" i="56"/>
  <c r="M20" i="56"/>
  <c r="N19" i="56"/>
  <c r="M19" i="56"/>
  <c r="N18" i="56"/>
  <c r="M18" i="56"/>
  <c r="N17" i="56"/>
  <c r="M17" i="56"/>
  <c r="N13" i="56"/>
  <c r="M13" i="56"/>
  <c r="N12" i="56"/>
  <c r="M12" i="56"/>
  <c r="N11" i="56"/>
  <c r="M11" i="56"/>
  <c r="N10" i="56"/>
  <c r="M10" i="56"/>
  <c r="N9" i="56"/>
  <c r="M9" i="56"/>
  <c r="N8" i="56"/>
  <c r="M8" i="56"/>
  <c r="N7" i="56"/>
  <c r="M7" i="56"/>
  <c r="N48" i="54"/>
  <c r="N47" i="54"/>
  <c r="N46" i="54"/>
  <c r="N45" i="54"/>
  <c r="N44" i="54"/>
  <c r="N41" i="54"/>
  <c r="N40" i="54"/>
  <c r="N39" i="54"/>
  <c r="N38" i="54"/>
  <c r="N37" i="54"/>
  <c r="N33" i="54"/>
  <c r="M33" i="54"/>
  <c r="N32" i="54"/>
  <c r="M32" i="54"/>
  <c r="N29" i="54"/>
  <c r="N28" i="54"/>
  <c r="N25" i="54"/>
  <c r="N24" i="54"/>
  <c r="N21" i="54"/>
  <c r="M21" i="54"/>
  <c r="N20" i="54"/>
  <c r="M20" i="54"/>
  <c r="N19" i="54"/>
  <c r="M19" i="54"/>
  <c r="N18" i="54"/>
  <c r="M18" i="54"/>
  <c r="N17" i="54"/>
  <c r="M17" i="54"/>
  <c r="N13" i="54"/>
  <c r="M13" i="54"/>
  <c r="N12" i="54"/>
  <c r="M12" i="54"/>
  <c r="N11" i="54"/>
  <c r="M11" i="54"/>
  <c r="N10" i="54"/>
  <c r="M10" i="54"/>
  <c r="N9" i="54"/>
  <c r="M9" i="54"/>
  <c r="N8" i="54"/>
  <c r="M8" i="54"/>
  <c r="N7" i="54"/>
  <c r="M7" i="54"/>
  <c r="K14" i="58"/>
  <c r="K13" i="58"/>
  <c r="K12" i="58"/>
  <c r="K20" i="58"/>
  <c r="K19" i="58"/>
  <c r="K18" i="58"/>
  <c r="K17" i="58"/>
  <c r="N48" i="58"/>
  <c r="N47" i="58"/>
  <c r="N46" i="58"/>
  <c r="N45" i="58"/>
  <c r="N44" i="58"/>
  <c r="N41" i="58"/>
  <c r="N40" i="58"/>
  <c r="N39" i="58"/>
  <c r="N38" i="58"/>
  <c r="N34" i="58"/>
  <c r="M34" i="58"/>
  <c r="N33" i="58"/>
  <c r="M33" i="58"/>
  <c r="N30" i="58"/>
  <c r="N29" i="58"/>
  <c r="N28" i="58"/>
  <c r="N25" i="58"/>
  <c r="N24" i="58"/>
  <c r="N23" i="58"/>
  <c r="M18" i="58"/>
  <c r="N18" i="58"/>
  <c r="M19" i="58"/>
  <c r="N19" i="58"/>
  <c r="M20" i="58"/>
  <c r="N20" i="58"/>
  <c r="N17" i="58"/>
  <c r="M17" i="58"/>
  <c r="M8" i="58"/>
  <c r="N8" i="58"/>
  <c r="M9" i="58"/>
  <c r="N9" i="58"/>
  <c r="M10" i="58"/>
  <c r="N10" i="58"/>
  <c r="M11" i="58"/>
  <c r="N11" i="58"/>
  <c r="M12" i="58"/>
  <c r="N12" i="58"/>
  <c r="M13" i="58"/>
  <c r="N13" i="58"/>
  <c r="M7" i="58"/>
  <c r="N7" i="58"/>
  <c r="K34" i="58" l="1"/>
  <c r="K33" i="58"/>
  <c r="K29" i="58"/>
  <c r="K30" i="58"/>
  <c r="K28" i="58"/>
  <c r="K24" i="58"/>
  <c r="K25" i="58"/>
  <c r="K23" i="58"/>
  <c r="M24" i="58" l="1"/>
  <c r="M25" i="58"/>
  <c r="K45" i="58"/>
  <c r="K46" i="58"/>
  <c r="K47" i="58"/>
  <c r="K48" i="58"/>
  <c r="K44" i="58"/>
  <c r="M53" i="33" l="1"/>
  <c r="H16" i="33"/>
  <c r="M16" i="33" s="1"/>
  <c r="M52" i="33"/>
  <c r="M22" i="33"/>
  <c r="H69" i="33" l="1"/>
  <c r="M69" i="33" s="1"/>
  <c r="H60" i="33"/>
  <c r="M60" i="33" s="1"/>
  <c r="H61" i="33"/>
  <c r="M61" i="33" s="1"/>
  <c r="E4" i="33" l="1"/>
  <c r="K57" i="33"/>
  <c r="K58" i="33"/>
  <c r="K59" i="33"/>
  <c r="K60" i="33"/>
  <c r="K67" i="33"/>
  <c r="K68" i="33"/>
  <c r="K51" i="33"/>
  <c r="K52" i="33"/>
  <c r="K18" i="57"/>
  <c r="K19" i="57"/>
  <c r="K20" i="57"/>
  <c r="K28" i="56"/>
  <c r="K25" i="56"/>
  <c r="K43" i="56"/>
  <c r="K44" i="56"/>
  <c r="K45" i="56"/>
  <c r="K38" i="56"/>
  <c r="K39" i="56"/>
  <c r="K32" i="56"/>
  <c r="K33" i="56"/>
  <c r="K34" i="56"/>
  <c r="K18" i="56"/>
  <c r="K19" i="56"/>
  <c r="K20" i="56"/>
  <c r="K21" i="56"/>
  <c r="K22" i="56"/>
  <c r="K8" i="56"/>
  <c r="K9" i="56"/>
  <c r="K10" i="56"/>
  <c r="K11" i="56"/>
  <c r="K12" i="56"/>
  <c r="K13" i="56"/>
  <c r="E4" i="56" l="1"/>
  <c r="E4" i="57"/>
  <c r="E4" i="58"/>
  <c r="E4" i="54"/>
  <c r="M29" i="58"/>
  <c r="M30" i="58"/>
  <c r="F54" i="58" l="1"/>
  <c r="M48" i="58"/>
  <c r="M47" i="58"/>
  <c r="M46" i="58"/>
  <c r="M45" i="58"/>
  <c r="H44" i="58"/>
  <c r="M44" i="58" s="1"/>
  <c r="K41" i="58"/>
  <c r="M41" i="58"/>
  <c r="K40" i="58"/>
  <c r="M40" i="58"/>
  <c r="K39" i="58"/>
  <c r="M39" i="58"/>
  <c r="K38" i="58"/>
  <c r="H38" i="58"/>
  <c r="M38" i="58" s="1"/>
  <c r="H28" i="58"/>
  <c r="M28" i="58" s="1"/>
  <c r="H23" i="58"/>
  <c r="M23" i="58" s="1"/>
  <c r="H15" i="58"/>
  <c r="H68" i="33"/>
  <c r="M68" i="33" s="1"/>
  <c r="H59" i="33"/>
  <c r="M59" i="33" s="1"/>
  <c r="H51" i="33"/>
  <c r="M51" i="33" s="1"/>
  <c r="M78" i="33"/>
  <c r="N54" i="57"/>
  <c r="N53" i="58" l="1"/>
  <c r="H49" i="58"/>
  <c r="H31" i="58"/>
  <c r="K28" i="57"/>
  <c r="F51" i="57"/>
  <c r="K45" i="57"/>
  <c r="H45" i="57"/>
  <c r="M45" i="57" s="1"/>
  <c r="K44" i="57"/>
  <c r="H44" i="57"/>
  <c r="M44" i="57" s="1"/>
  <c r="K43" i="57"/>
  <c r="H43" i="57"/>
  <c r="M43" i="57" s="1"/>
  <c r="K40" i="57"/>
  <c r="H40" i="57"/>
  <c r="M40" i="57" s="1"/>
  <c r="K39" i="57"/>
  <c r="H39" i="57"/>
  <c r="M39" i="57" s="1"/>
  <c r="K38" i="57"/>
  <c r="H38" i="57"/>
  <c r="M38" i="57" s="1"/>
  <c r="K31" i="57"/>
  <c r="H28" i="57"/>
  <c r="M28" i="57" s="1"/>
  <c r="K25" i="57"/>
  <c r="H25" i="57"/>
  <c r="M25" i="57" s="1"/>
  <c r="K22" i="57"/>
  <c r="K21" i="57"/>
  <c r="K17" i="57"/>
  <c r="H15" i="57"/>
  <c r="K13" i="57"/>
  <c r="K12" i="57"/>
  <c r="K11" i="57"/>
  <c r="K10" i="57"/>
  <c r="K9" i="57"/>
  <c r="K8" i="57"/>
  <c r="K7" i="57"/>
  <c r="F51" i="56"/>
  <c r="K46" i="56"/>
  <c r="M45" i="56"/>
  <c r="M44" i="56"/>
  <c r="M43" i="56"/>
  <c r="K42" i="56"/>
  <c r="H42" i="56"/>
  <c r="M42" i="56" s="1"/>
  <c r="H39" i="56"/>
  <c r="M39" i="56" s="1"/>
  <c r="H38" i="56"/>
  <c r="M38" i="56" s="1"/>
  <c r="H37" i="56"/>
  <c r="M37" i="56" s="1"/>
  <c r="K31" i="56"/>
  <c r="H28" i="56"/>
  <c r="M28" i="56" s="1"/>
  <c r="H25" i="56"/>
  <c r="M25" i="56" s="1"/>
  <c r="K17" i="56"/>
  <c r="H15" i="56"/>
  <c r="K7" i="56"/>
  <c r="H24" i="54"/>
  <c r="M24" i="54" s="1"/>
  <c r="M37" i="54"/>
  <c r="H44" i="54"/>
  <c r="M44" i="54" s="1"/>
  <c r="K48" i="54"/>
  <c r="K47" i="54"/>
  <c r="K46" i="54"/>
  <c r="K45" i="54"/>
  <c r="K44" i="54"/>
  <c r="K41" i="54"/>
  <c r="K40" i="54"/>
  <c r="K39" i="54"/>
  <c r="K38" i="54"/>
  <c r="K37" i="54"/>
  <c r="K33" i="54"/>
  <c r="K32" i="54"/>
  <c r="K29" i="54"/>
  <c r="K28" i="54"/>
  <c r="K25" i="54"/>
  <c r="K24" i="54"/>
  <c r="K21" i="54"/>
  <c r="K20" i="54"/>
  <c r="K19" i="54"/>
  <c r="K18" i="54"/>
  <c r="K17" i="54"/>
  <c r="K8" i="54"/>
  <c r="K9" i="54"/>
  <c r="K10" i="54"/>
  <c r="K11" i="54"/>
  <c r="K12" i="54"/>
  <c r="K13" i="54"/>
  <c r="K7" i="54"/>
  <c r="F55" i="58" l="1"/>
  <c r="F57" i="58" s="1"/>
  <c r="F53" i="58" s="1"/>
  <c r="H29" i="57"/>
  <c r="H46" i="57"/>
  <c r="F52" i="57" s="1"/>
  <c r="F54" i="57" s="1"/>
  <c r="F50" i="57" s="1"/>
  <c r="N50" i="57"/>
  <c r="H46" i="56"/>
  <c r="F52" i="56" s="1"/>
  <c r="N50" i="56"/>
  <c r="H29" i="56"/>
  <c r="N52" i="57" l="1"/>
  <c r="N51" i="57"/>
  <c r="F54" i="56"/>
  <c r="F50" i="56" s="1"/>
  <c r="N52" i="56" s="1"/>
  <c r="H28" i="54"/>
  <c r="M28" i="54" s="1"/>
  <c r="H19" i="33"/>
  <c r="M19" i="33" s="1"/>
  <c r="H32" i="33"/>
  <c r="M32" i="33" s="1"/>
  <c r="M31" i="33"/>
  <c r="H36" i="33"/>
  <c r="M36" i="33" s="1"/>
  <c r="H37" i="33"/>
  <c r="M37" i="33" s="1"/>
  <c r="H35" i="33"/>
  <c r="M35" i="33" s="1"/>
  <c r="M40" i="33"/>
  <c r="H49" i="33"/>
  <c r="M49" i="33" s="1"/>
  <c r="H57" i="33"/>
  <c r="M57" i="33" s="1"/>
  <c r="H58" i="33"/>
  <c r="M58" i="33" s="1"/>
  <c r="H56" i="33"/>
  <c r="M56" i="33" s="1"/>
  <c r="H64" i="33"/>
  <c r="M64" i="33" s="1"/>
  <c r="M38" i="54"/>
  <c r="M39" i="54"/>
  <c r="M40" i="54"/>
  <c r="H41" i="54"/>
  <c r="M41" i="54" s="1"/>
  <c r="M45" i="54"/>
  <c r="M46" i="54"/>
  <c r="M47" i="54"/>
  <c r="M48" i="54"/>
  <c r="M29" i="54"/>
  <c r="M25" i="54"/>
  <c r="N56" i="57" l="1"/>
  <c r="N57" i="57" s="1"/>
  <c r="A59" i="57" s="1"/>
  <c r="N54" i="58"/>
  <c r="N55" i="58"/>
  <c r="N53" i="54"/>
  <c r="N51" i="56"/>
  <c r="H23" i="33"/>
  <c r="H49" i="54"/>
  <c r="N56" i="56" l="1"/>
  <c r="N57" i="56" s="1"/>
  <c r="A59" i="56" s="1"/>
  <c r="N59" i="58"/>
  <c r="N60" i="58" s="1"/>
  <c r="A62" i="58" s="1"/>
  <c r="F54" i="54"/>
  <c r="H15" i="54"/>
  <c r="K14" i="54"/>
  <c r="F75" i="33"/>
  <c r="H30" i="54" l="1"/>
  <c r="F55" i="54" s="1"/>
  <c r="F57" i="54" l="1"/>
  <c r="H67" i="33"/>
  <c r="M67" i="33" s="1"/>
  <c r="K65" i="33"/>
  <c r="K66" i="33"/>
  <c r="K69" i="33"/>
  <c r="K64" i="33"/>
  <c r="K61" i="33"/>
  <c r="K56" i="33"/>
  <c r="K50" i="33"/>
  <c r="K53" i="33"/>
  <c r="K49" i="33"/>
  <c r="K46" i="33"/>
  <c r="K45" i="33"/>
  <c r="K41" i="33"/>
  <c r="K42" i="33"/>
  <c r="K40" i="33"/>
  <c r="K36" i="33"/>
  <c r="K37" i="33"/>
  <c r="K35" i="33"/>
  <c r="K32" i="33"/>
  <c r="K31" i="33"/>
  <c r="K26" i="33"/>
  <c r="K27" i="33"/>
  <c r="K28" i="33"/>
  <c r="K25" i="33"/>
  <c r="K19" i="33"/>
  <c r="K16" i="33"/>
  <c r="H65" i="33"/>
  <c r="M65" i="33" s="1"/>
  <c r="H66" i="33"/>
  <c r="M66" i="33" s="1"/>
  <c r="H50" i="33"/>
  <c r="M50" i="33" s="1"/>
  <c r="H41" i="33"/>
  <c r="M41" i="33" s="1"/>
  <c r="H42" i="33"/>
  <c r="M42" i="33" s="1"/>
  <c r="F53" i="54" l="1"/>
  <c r="N54" i="54" s="1"/>
  <c r="N59" i="54" s="1"/>
  <c r="M74" i="33"/>
  <c r="H70" i="33"/>
  <c r="N55" i="54" l="1"/>
  <c r="H43" i="33" l="1"/>
  <c r="F76" i="33" s="1"/>
  <c r="F78" i="33" s="1"/>
  <c r="F74" i="33" s="1"/>
  <c r="M75" i="33" l="1"/>
  <c r="K13" i="33"/>
  <c r="M80" i="33" l="1"/>
  <c r="A82" i="33" s="1"/>
  <c r="M76" i="33"/>
  <c r="N60" i="54" l="1"/>
  <c r="A63" i="54" s="1"/>
</calcChain>
</file>

<file path=xl/sharedStrings.xml><?xml version="1.0" encoding="utf-8"?>
<sst xmlns="http://schemas.openxmlformats.org/spreadsheetml/2006/main" count="1063" uniqueCount="152">
  <si>
    <t>N.</t>
  </si>
  <si>
    <t>Studente</t>
  </si>
  <si>
    <t>Curriculum</t>
  </si>
  <si>
    <t>Media base</t>
  </si>
  <si>
    <t>CCS Ingegneria dell'Energia</t>
  </si>
  <si>
    <t>matricola</t>
  </si>
  <si>
    <t>detrazioni × 18 cfu</t>
  </si>
  <si>
    <t>lode</t>
  </si>
  <si>
    <t>verifica</t>
  </si>
  <si>
    <t>S.S.D.</t>
  </si>
  <si>
    <t>Nome Insegnamento</t>
  </si>
  <si>
    <t>cfu</t>
  </si>
  <si>
    <t>Att. Did.</t>
  </si>
  <si>
    <t>voto</t>
  </si>
  <si>
    <t>peso</t>
  </si>
  <si>
    <t>Comuni a tutti i Curricula</t>
  </si>
  <si>
    <t>MAT/03/05</t>
  </si>
  <si>
    <t>Calcolo I</t>
  </si>
  <si>
    <t>B</t>
  </si>
  <si>
    <t>MAT/05</t>
  </si>
  <si>
    <t>Calcolo 2</t>
  </si>
  <si>
    <t>CHIM/07</t>
  </si>
  <si>
    <t>Chimica</t>
  </si>
  <si>
    <t>ING-IND/15</t>
  </si>
  <si>
    <t>Disegno assistito da calcolatore</t>
  </si>
  <si>
    <t>C</t>
  </si>
  <si>
    <t>FIS/01/03</t>
  </si>
  <si>
    <t>Fisica I</t>
  </si>
  <si>
    <t>FIS/03</t>
  </si>
  <si>
    <t>Fisica II</t>
  </si>
  <si>
    <t>L-LIN 12</t>
  </si>
  <si>
    <t>Lingua Inglese</t>
  </si>
  <si>
    <t>UE</t>
  </si>
  <si>
    <t>idoneo</t>
  </si>
  <si>
    <t>Curriculum "Elettrica"</t>
  </si>
  <si>
    <t>ING-IND/22</t>
  </si>
  <si>
    <t>Tecnologia generale dei materiali e Chimica applicata</t>
  </si>
  <si>
    <t>TOTALE CREDITI</t>
  </si>
  <si>
    <t>Curriculum "Energetica"</t>
  </si>
  <si>
    <t>Curriculum "Nucleare"</t>
  </si>
  <si>
    <t>a scelta</t>
  </si>
  <si>
    <t>S</t>
  </si>
  <si>
    <t>ICAR/08</t>
  </si>
  <si>
    <t>Scienza delle Costruzioni</t>
  </si>
  <si>
    <t>ING-IND/10</t>
  </si>
  <si>
    <t>Fisica Tecnica</t>
  </si>
  <si>
    <t>ING-IND/19</t>
  </si>
  <si>
    <t>Principi di ingegneria nucleare</t>
  </si>
  <si>
    <t>ING-IND/08</t>
  </si>
  <si>
    <t>Macchine</t>
  </si>
  <si>
    <t>A</t>
  </si>
  <si>
    <t>ING-IND/31/32</t>
  </si>
  <si>
    <t>Principi di ingegneria elettrica</t>
  </si>
  <si>
    <t>Sicurezza e analisi di rischio</t>
  </si>
  <si>
    <t>ING-IND/27</t>
  </si>
  <si>
    <t>Processi di trasformazione dei combustibili fossili</t>
  </si>
  <si>
    <t>I-INF/07/IND/33</t>
  </si>
  <si>
    <t>Misure, macchine e sistemi elettrici</t>
  </si>
  <si>
    <t>Ingegneria delle radiazioni ionizzanti</t>
  </si>
  <si>
    <t>Energetica</t>
  </si>
  <si>
    <t>Altre attività (Art. 10)</t>
  </si>
  <si>
    <t>Art. 10</t>
  </si>
  <si>
    <t>ING-INF/07</t>
  </si>
  <si>
    <t>Strumentazione e misure elettriche</t>
  </si>
  <si>
    <t>ING-IND/33</t>
  </si>
  <si>
    <t>Componenti, impianti e sistemi di distribuzione dell'energia elettrica</t>
  </si>
  <si>
    <t>ING-IND/32</t>
  </si>
  <si>
    <t>Macchine elettriche</t>
  </si>
  <si>
    <t>Gestione dell'energia</t>
  </si>
  <si>
    <t>Termoidraulica</t>
  </si>
  <si>
    <t>ING-IND/11</t>
  </si>
  <si>
    <t>Tecnica del controllo ambientale</t>
  </si>
  <si>
    <t>ING-IND/20</t>
  </si>
  <si>
    <t>Dosimetria e radioprotezione</t>
  </si>
  <si>
    <t>Impianti nucleari</t>
  </si>
  <si>
    <t>Strumenti e misure nucleari</t>
  </si>
  <si>
    <t>Somma voti pesati</t>
  </si>
  <si>
    <t>Bonus Lodi</t>
  </si>
  <si>
    <t>Media</t>
  </si>
  <si>
    <t>CFU Media</t>
  </si>
  <si>
    <t>Media Arrotondata</t>
  </si>
  <si>
    <t>numero Lodi</t>
  </si>
  <si>
    <t>CFU sostenuti</t>
  </si>
  <si>
    <t>Lo Studente</t>
  </si>
  <si>
    <t>La Segreteria del CCS</t>
  </si>
  <si>
    <t>Analisi Matematica</t>
  </si>
  <si>
    <t>MAT/03</t>
  </si>
  <si>
    <t>Geometria</t>
  </si>
  <si>
    <t>FIS/01</t>
  </si>
  <si>
    <t>ING-IND/31</t>
  </si>
  <si>
    <t>Componenti e sistemi elettroenergetici</t>
  </si>
  <si>
    <t>Curriculum "Energetica e Nucleare"</t>
  </si>
  <si>
    <t>Sistemi di distribuzione dell'energia elettrica</t>
  </si>
  <si>
    <t>Misure nucleari e radioprotezione</t>
  </si>
  <si>
    <t>Fonti rinnovabili</t>
  </si>
  <si>
    <t>Generazione di energia elettrica da fonti rinnovabili</t>
  </si>
  <si>
    <t>Inserire il curriculum</t>
  </si>
  <si>
    <t>si</t>
  </si>
  <si>
    <r>
      <t xml:space="preserve">EL/EN/NU </t>
    </r>
    <r>
      <rPr>
        <b/>
        <sz val="14"/>
        <rFont val="Wingdings"/>
        <charset val="2"/>
      </rPr>
      <t>à</t>
    </r>
  </si>
  <si>
    <t>anno immatr.</t>
  </si>
  <si>
    <t>cfu detr.</t>
  </si>
  <si>
    <t>cfu sost.</t>
  </si>
  <si>
    <t>Media base in trentesimi</t>
  </si>
  <si>
    <t>Bonus durata del corso</t>
  </si>
  <si>
    <r>
      <t xml:space="preserve">EL/ENU </t>
    </r>
    <r>
      <rPr>
        <b/>
        <sz val="14"/>
        <rFont val="Wingdings"/>
        <charset val="2"/>
      </rPr>
      <t>à</t>
    </r>
  </si>
  <si>
    <t xml:space="preserve">prova finale </t>
  </si>
  <si>
    <t xml:space="preserve"> </t>
  </si>
  <si>
    <t>1 ANNO</t>
  </si>
  <si>
    <t>2 ANNO</t>
  </si>
  <si>
    <t>3 ANNO</t>
  </si>
  <si>
    <t>EL</t>
  </si>
  <si>
    <t>EN</t>
  </si>
  <si>
    <t>curriculum ELettrico</t>
  </si>
  <si>
    <t>curriculum ENergerito</t>
  </si>
  <si>
    <t>curriculum NUcleare</t>
  </si>
  <si>
    <t>NU</t>
  </si>
  <si>
    <t>ENU</t>
  </si>
  <si>
    <t>curriculum Energetico e NUcleare</t>
  </si>
  <si>
    <t>1° STEP</t>
  </si>
  <si>
    <t>2° STEP</t>
  </si>
  <si>
    <t>Inserire si/no</t>
  </si>
  <si>
    <t>inserire si</t>
  </si>
  <si>
    <t>3° STEP</t>
  </si>
  <si>
    <t>4° STEP</t>
  </si>
  <si>
    <t>Inserire il curriculum sulla base delle seguente leggenda:</t>
  </si>
  <si>
    <t xml:space="preserve"> 1 ANNO</t>
  </si>
  <si>
    <t>Vedi esempio riportato di seguito.</t>
  </si>
  <si>
    <t>Inserire i dati anagrifici.</t>
  </si>
  <si>
    <t>Per la  lode, inserire "si"  dove è necessario (vedi esempio riportato di seguito):</t>
  </si>
  <si>
    <t>In verde sono selezionate le celle da modificare/riempire sulla base del proprio percorso di studi.</t>
  </si>
  <si>
    <t>CFU totali con prova finale</t>
  </si>
  <si>
    <t>0° STEP</t>
  </si>
  <si>
    <t>Aprire il foglio di lavoro secondo l'anno di immatricolazione.</t>
  </si>
  <si>
    <t>es. Anno di immatricolazione AA2009/2010 - aprire il foglio di lavoro "Mod. AA09-10"</t>
  </si>
  <si>
    <t>Bonus visiting student  (Erasmus, Socrates, ecc.)</t>
  </si>
  <si>
    <t xml:space="preserve">Bonus visiting student  </t>
  </si>
  <si>
    <t xml:space="preserve">Bonus visiting student </t>
  </si>
  <si>
    <t>MAT/08</t>
  </si>
  <si>
    <t>Metodi numerici per l'ingegneria</t>
  </si>
  <si>
    <t>Curriculum "Tecnologie e produzione"</t>
  </si>
  <si>
    <t>Elettronica</t>
  </si>
  <si>
    <t>ING-INF/01</t>
  </si>
  <si>
    <t>Strumentazione e misure termotecniche</t>
  </si>
  <si>
    <t>Impianti elettrici</t>
  </si>
  <si>
    <t>Prog. elettrica con applicazioni domotiche</t>
  </si>
  <si>
    <t>Valutazione e certificazione energetica e ambientale</t>
  </si>
  <si>
    <t>Energetica e macchine</t>
  </si>
  <si>
    <t>ING-IND/10-08</t>
  </si>
  <si>
    <t>Sicurezza e analisi del rischio</t>
  </si>
  <si>
    <r>
      <t xml:space="preserve">EL/EN/TP </t>
    </r>
    <r>
      <rPr>
        <b/>
        <u/>
        <sz val="16"/>
        <rFont val="Wingdings"/>
        <charset val="2"/>
      </rPr>
      <t>à</t>
    </r>
  </si>
  <si>
    <t>Processi di trasformazione delle fonti fossili</t>
  </si>
  <si>
    <t>Termomeccanica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</si>
</sst>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22" x14ac:knownFonts="1">
    <font>
      <sz val="11"/>
      <color theme="1"/>
      <name val="Calibri"/>
      <family val="2"/>
      <scheme val="minor"/>
    </font>
    <font>
      <sz val="10"/>
      <name val="Calibri"/>
      <family val="2"/>
      <scheme val="minor"/>
    </font>
    <font>
      <b/>
      <sz val="14"/>
      <name val="Calibri"/>
      <family val="2"/>
      <scheme val="minor"/>
    </font>
    <font>
      <sz val="12"/>
      <name val="Calibri"/>
      <family val="2"/>
      <scheme val="minor"/>
    </font>
    <font>
      <sz val="10"/>
      <name val="Arial"/>
      <family val="2"/>
    </font>
    <font>
      <sz val="9"/>
      <name val="Calibri"/>
      <family val="2"/>
      <scheme val="minor"/>
    </font>
    <font>
      <sz val="14"/>
      <name val="Calibri"/>
      <family val="2"/>
      <scheme val="minor"/>
    </font>
    <font>
      <sz val="8"/>
      <name val="Calibri"/>
      <family val="2"/>
      <scheme val="minor"/>
    </font>
    <font>
      <b/>
      <sz val="9"/>
      <name val="Calibri"/>
      <family val="2"/>
      <scheme val="minor"/>
    </font>
    <font>
      <b/>
      <sz val="12"/>
      <color indexed="10"/>
      <name val="Calibri"/>
      <family val="2"/>
      <scheme val="minor"/>
    </font>
    <font>
      <b/>
      <sz val="12"/>
      <name val="Calibri"/>
      <family val="2"/>
      <scheme val="minor"/>
    </font>
    <font>
      <b/>
      <u/>
      <sz val="10"/>
      <name val="Calibri"/>
      <family val="2"/>
      <scheme val="minor"/>
    </font>
    <font>
      <b/>
      <sz val="14"/>
      <name val="Wingdings"/>
      <charset val="2"/>
    </font>
    <font>
      <b/>
      <sz val="14"/>
      <color rgb="FFFF0000"/>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1"/>
      <color theme="1"/>
      <name val="Calibri"/>
      <family val="2"/>
      <scheme val="minor"/>
    </font>
    <font>
      <b/>
      <u/>
      <sz val="16"/>
      <name val="Calibri"/>
      <family val="2"/>
      <scheme val="minor"/>
    </font>
    <font>
      <b/>
      <u/>
      <sz val="16"/>
      <name val="Wingdings"/>
      <charset val="2"/>
    </font>
  </fonts>
  <fills count="13">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tint="-0.749992370372631"/>
        <bgColor indexed="64"/>
      </patternFill>
    </fill>
  </fills>
  <borders count="79">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top/>
      <bottom/>
      <diagonal/>
    </border>
    <border>
      <left/>
      <right/>
      <top style="thin">
        <color auto="1"/>
      </top>
      <bottom/>
      <diagonal/>
    </border>
    <border>
      <left/>
      <right style="hair">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style="hair">
        <color auto="1"/>
      </right>
      <top style="medium">
        <color indexed="64"/>
      </top>
      <bottom style="hair">
        <color auto="1"/>
      </bottom>
      <diagonal/>
    </border>
    <border>
      <left style="medium">
        <color indexed="64"/>
      </left>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right style="thin">
        <color indexed="64"/>
      </right>
      <top style="dotted">
        <color auto="1"/>
      </top>
      <bottom style="thin">
        <color auto="1"/>
      </bottom>
      <diagonal/>
    </border>
    <border>
      <left style="medium">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medium">
        <color indexed="64"/>
      </right>
      <top style="hair">
        <color auto="1"/>
      </top>
      <bottom/>
      <diagonal/>
    </border>
    <border>
      <left/>
      <right style="thin">
        <color auto="1"/>
      </right>
      <top style="hair">
        <color auto="1"/>
      </top>
      <bottom/>
      <diagonal/>
    </border>
    <border>
      <left/>
      <right/>
      <top/>
      <bottom style="dotted">
        <color auto="1"/>
      </bottom>
      <diagonal/>
    </border>
    <border>
      <left/>
      <right style="thin">
        <color auto="1"/>
      </right>
      <top/>
      <bottom style="dotted">
        <color auto="1"/>
      </bottom>
      <diagonal/>
    </border>
    <border>
      <left style="medium">
        <color indexed="64"/>
      </left>
      <right style="hair">
        <color auto="1"/>
      </right>
      <top style="medium">
        <color indexed="64"/>
      </top>
      <bottom/>
      <diagonal/>
    </border>
    <border>
      <left style="hair">
        <color auto="1"/>
      </left>
      <right/>
      <top style="medium">
        <color indexed="64"/>
      </top>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hair">
        <color auto="1"/>
      </right>
      <top/>
      <bottom/>
      <diagonal/>
    </border>
    <border>
      <left/>
      <right style="medium">
        <color indexed="64"/>
      </right>
      <top style="hair">
        <color auto="1"/>
      </top>
      <bottom style="hair">
        <color auto="1"/>
      </bottom>
      <diagonal/>
    </border>
    <border>
      <left/>
      <right style="medium">
        <color indexed="64"/>
      </right>
      <top style="thin">
        <color auto="1"/>
      </top>
      <bottom style="dotted">
        <color auto="1"/>
      </bottom>
      <diagonal/>
    </border>
    <border>
      <left style="medium">
        <color indexed="64"/>
      </left>
      <right style="hair">
        <color auto="1"/>
      </right>
      <top/>
      <bottom style="medium">
        <color indexed="64"/>
      </bottom>
      <diagonal/>
    </border>
    <border>
      <left style="hair">
        <color auto="1"/>
      </left>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style="hair">
        <color auto="1"/>
      </right>
      <top/>
      <bottom style="medium">
        <color indexed="64"/>
      </bottom>
      <diagonal/>
    </border>
    <border>
      <left/>
      <right style="thin">
        <color indexed="64"/>
      </right>
      <top/>
      <bottom/>
      <diagonal/>
    </border>
    <border>
      <left style="thin">
        <color auto="1"/>
      </left>
      <right style="hair">
        <color auto="1"/>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auto="1"/>
      </top>
      <bottom/>
      <diagonal/>
    </border>
    <border>
      <left/>
      <right style="thin">
        <color auto="1"/>
      </right>
      <top style="dotted">
        <color auto="1"/>
      </top>
      <bottom/>
      <diagonal/>
    </border>
    <border>
      <left/>
      <right/>
      <top style="thin">
        <color indexed="64"/>
      </top>
      <bottom style="thin">
        <color indexed="64"/>
      </bottom>
      <diagonal/>
    </border>
    <border>
      <left/>
      <right style="thin">
        <color indexed="64"/>
      </right>
      <top style="medium">
        <color indexed="64"/>
      </top>
      <bottom style="dotted">
        <color auto="1"/>
      </bottom>
      <diagonal/>
    </border>
    <border>
      <left/>
      <right style="thin">
        <color indexed="64"/>
      </right>
      <top style="hair">
        <color auto="1"/>
      </top>
      <bottom style="medium">
        <color indexed="64"/>
      </bottom>
      <diagonal/>
    </border>
    <border>
      <left style="hair">
        <color auto="1"/>
      </left>
      <right style="thin">
        <color indexed="64"/>
      </right>
      <top style="medium">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auto="1"/>
      </bottom>
      <diagonal/>
    </border>
    <border>
      <left style="hair">
        <color auto="1"/>
      </left>
      <right style="thin">
        <color indexed="64"/>
      </right>
      <top style="thin">
        <color auto="1"/>
      </top>
      <bottom style="medium">
        <color indexed="64"/>
      </bottom>
      <diagonal/>
    </border>
    <border>
      <left/>
      <right/>
      <top/>
      <bottom style="thin">
        <color auto="1"/>
      </bottom>
      <diagonal/>
    </border>
    <border>
      <left/>
      <right style="hair">
        <color auto="1"/>
      </right>
      <top/>
      <bottom/>
      <diagonal/>
    </border>
  </borders>
  <cellStyleXfs count="2">
    <xf numFmtId="0" fontId="0" fillId="0" borderId="0"/>
    <xf numFmtId="0" fontId="4" fillId="0" borderId="0"/>
  </cellStyleXfs>
  <cellXfs count="241">
    <xf numFmtId="0" fontId="0" fillId="0" borderId="0" xfId="0"/>
    <xf numFmtId="0" fontId="2" fillId="0" borderId="0" xfId="1" applyFont="1" applyFill="1" applyBorder="1" applyAlignment="1">
      <alignment horizontal="left"/>
    </xf>
    <xf numFmtId="0" fontId="3" fillId="0" borderId="0" xfId="1" applyFont="1" applyFill="1"/>
    <xf numFmtId="0" fontId="5" fillId="0" borderId="0" xfId="1" applyFont="1" applyFill="1"/>
    <xf numFmtId="0" fontId="5" fillId="0" borderId="0" xfId="1" applyFont="1" applyFill="1" applyAlignment="1">
      <alignment horizontal="left"/>
    </xf>
    <xf numFmtId="0" fontId="5" fillId="0" borderId="0" xfId="1" applyFont="1" applyFill="1" applyAlignment="1">
      <alignment horizontal="center"/>
    </xf>
    <xf numFmtId="0" fontId="6" fillId="0" borderId="0" xfId="1" applyFont="1" applyFill="1" applyBorder="1"/>
    <xf numFmtId="0" fontId="3" fillId="0" borderId="0" xfId="1" applyFont="1" applyFill="1" applyBorder="1"/>
    <xf numFmtId="0" fontId="6" fillId="0" borderId="0" xfId="1" applyFont="1" applyFill="1" applyBorder="1" applyAlignment="1">
      <alignment horizontal="center"/>
    </xf>
    <xf numFmtId="0" fontId="5" fillId="0" borderId="0" xfId="1" applyFont="1" applyFill="1" applyBorder="1"/>
    <xf numFmtId="0" fontId="6" fillId="0" borderId="0" xfId="1" applyFont="1" applyFill="1"/>
    <xf numFmtId="0" fontId="5" fillId="0" borderId="0" xfId="1" applyFont="1" applyFill="1" applyBorder="1" applyAlignment="1">
      <alignment horizontal="center"/>
    </xf>
    <xf numFmtId="0" fontId="7" fillId="0" borderId="0" xfId="1" applyFont="1" applyFill="1" applyBorder="1" applyAlignment="1">
      <alignment horizontal="center"/>
    </xf>
    <xf numFmtId="0" fontId="5" fillId="0" borderId="7" xfId="1" applyFont="1" applyFill="1" applyBorder="1"/>
    <xf numFmtId="0" fontId="9" fillId="0" borderId="11" xfId="1" applyFont="1" applyFill="1" applyBorder="1" applyAlignment="1">
      <alignment horizontal="left"/>
    </xf>
    <xf numFmtId="0" fontId="9" fillId="0" borderId="12" xfId="1" applyFont="1" applyFill="1" applyBorder="1" applyAlignment="1">
      <alignment horizontal="left"/>
    </xf>
    <xf numFmtId="0" fontId="10" fillId="0" borderId="12" xfId="1" applyFont="1" applyFill="1" applyBorder="1" applyAlignment="1">
      <alignment horizontal="left"/>
    </xf>
    <xf numFmtId="0" fontId="10" fillId="0" borderId="12" xfId="1" applyFont="1" applyFill="1" applyBorder="1" applyAlignment="1">
      <alignment horizontal="center"/>
    </xf>
    <xf numFmtId="0" fontId="10" fillId="0" borderId="13" xfId="1" applyFont="1" applyFill="1" applyBorder="1" applyAlignment="1">
      <alignment horizontal="left"/>
    </xf>
    <xf numFmtId="0" fontId="10" fillId="0" borderId="15" xfId="1" applyFont="1" applyFill="1" applyBorder="1" applyAlignment="1">
      <alignment horizontal="center" vertical="center" textRotation="90"/>
    </xf>
    <xf numFmtId="0" fontId="10" fillId="3" borderId="20" xfId="1" applyFont="1" applyFill="1" applyBorder="1" applyAlignment="1">
      <alignment horizontal="center" vertical="center" textRotation="90"/>
    </xf>
    <xf numFmtId="0" fontId="8" fillId="3" borderId="21" xfId="1" applyFont="1" applyFill="1" applyBorder="1" applyAlignment="1">
      <alignment horizontal="center"/>
    </xf>
    <xf numFmtId="0" fontId="8" fillId="3" borderId="21" xfId="1" applyFont="1" applyFill="1" applyBorder="1" applyAlignment="1">
      <alignment horizontal="left"/>
    </xf>
    <xf numFmtId="0" fontId="8" fillId="3" borderId="21" xfId="1" applyFont="1" applyFill="1" applyBorder="1"/>
    <xf numFmtId="0" fontId="8" fillId="3" borderId="22" xfId="1" applyFont="1" applyFill="1" applyBorder="1"/>
    <xf numFmtId="0" fontId="8" fillId="0" borderId="0" xfId="1" applyFont="1" applyFill="1"/>
    <xf numFmtId="0" fontId="10" fillId="0" borderId="19" xfId="1" applyFont="1" applyFill="1" applyBorder="1" applyAlignment="1">
      <alignment horizontal="center" vertical="center" textRotation="90"/>
    </xf>
    <xf numFmtId="0" fontId="10" fillId="3" borderId="24" xfId="1" applyFont="1" applyFill="1" applyBorder="1" applyAlignment="1">
      <alignment horizontal="center" vertical="center" textRotation="90"/>
    </xf>
    <xf numFmtId="0" fontId="8" fillId="3" borderId="21" xfId="1" applyFont="1" applyFill="1" applyBorder="1" applyAlignment="1">
      <alignment horizontal="left" vertical="top" wrapText="1"/>
    </xf>
    <xf numFmtId="0" fontId="2" fillId="0" borderId="25" xfId="1" applyFont="1" applyFill="1" applyBorder="1" applyAlignment="1">
      <alignment textRotation="90"/>
    </xf>
    <xf numFmtId="0" fontId="10" fillId="0" borderId="25" xfId="1" applyFont="1" applyFill="1" applyBorder="1" applyAlignment="1">
      <alignment horizontal="center" vertical="center" textRotation="90"/>
    </xf>
    <xf numFmtId="0" fontId="8" fillId="0" borderId="25" xfId="1" applyFont="1" applyFill="1" applyBorder="1" applyAlignment="1">
      <alignment horizontal="left"/>
    </xf>
    <xf numFmtId="0" fontId="5" fillId="0" borderId="25" xfId="1" applyFont="1" applyFill="1" applyBorder="1"/>
    <xf numFmtId="0" fontId="8" fillId="0" borderId="25" xfId="1" applyFont="1" applyFill="1" applyBorder="1" applyAlignment="1">
      <alignment horizontal="center"/>
    </xf>
    <xf numFmtId="0" fontId="5" fillId="0" borderId="25" xfId="1" applyFont="1" applyFill="1" applyBorder="1" applyAlignment="1">
      <alignment horizontal="left"/>
    </xf>
    <xf numFmtId="0" fontId="5" fillId="0" borderId="25" xfId="1" applyFont="1" applyFill="1" applyBorder="1" applyAlignment="1">
      <alignment horizontal="center"/>
    </xf>
    <xf numFmtId="0" fontId="1" fillId="0" borderId="0" xfId="1" applyFont="1" applyFill="1"/>
    <xf numFmtId="0" fontId="1" fillId="0" borderId="0" xfId="1" applyFont="1" applyFill="1" applyAlignment="1">
      <alignment horizontal="center"/>
    </xf>
    <xf numFmtId="0" fontId="5" fillId="0" borderId="0" xfId="0" applyFont="1" applyAlignment="1"/>
    <xf numFmtId="0" fontId="13" fillId="0" borderId="0" xfId="1" applyFont="1" applyFill="1"/>
    <xf numFmtId="0" fontId="2" fillId="0" borderId="29" xfId="1" applyFont="1" applyFill="1" applyBorder="1"/>
    <xf numFmtId="0" fontId="10" fillId="0" borderId="8" xfId="1" applyFont="1" applyFill="1" applyBorder="1" applyAlignment="1">
      <alignment horizontal="left"/>
    </xf>
    <xf numFmtId="0" fontId="10" fillId="0" borderId="8" xfId="1" applyFont="1" applyFill="1" applyBorder="1" applyAlignment="1">
      <alignment horizontal="center"/>
    </xf>
    <xf numFmtId="0" fontId="10" fillId="0" borderId="8" xfId="1" applyFont="1" applyFill="1" applyBorder="1" applyAlignment="1">
      <alignment horizontal="center" wrapText="1"/>
    </xf>
    <xf numFmtId="0" fontId="10" fillId="0" borderId="8" xfId="1" applyFont="1" applyFill="1" applyBorder="1"/>
    <xf numFmtId="0" fontId="10" fillId="0" borderId="9" xfId="1" applyFont="1" applyFill="1" applyBorder="1"/>
    <xf numFmtId="0" fontId="10" fillId="0" borderId="5" xfId="1" applyFont="1" applyFill="1" applyBorder="1" applyAlignment="1">
      <alignment horizontal="center"/>
    </xf>
    <xf numFmtId="0" fontId="10" fillId="0" borderId="6" xfId="1" applyFont="1" applyFill="1" applyBorder="1" applyAlignment="1">
      <alignment horizontal="center"/>
    </xf>
    <xf numFmtId="0" fontId="2" fillId="0" borderId="30" xfId="1" applyFont="1" applyFill="1" applyBorder="1" applyAlignment="1"/>
    <xf numFmtId="0" fontId="2" fillId="0" borderId="0" xfId="1" applyFont="1" applyFill="1" applyBorder="1" applyAlignment="1"/>
    <xf numFmtId="0" fontId="11" fillId="0" borderId="0" xfId="1" applyFont="1" applyFill="1" applyAlignment="1">
      <alignment horizontal="center"/>
    </xf>
    <xf numFmtId="0" fontId="11" fillId="0" borderId="0" xfId="1" applyFont="1" applyFill="1" applyAlignment="1">
      <alignment horizontal="center"/>
    </xf>
    <xf numFmtId="0" fontId="8" fillId="3" borderId="45" xfId="1" applyFont="1" applyFill="1" applyBorder="1"/>
    <xf numFmtId="0" fontId="8" fillId="3" borderId="47" xfId="1" applyFont="1" applyFill="1" applyBorder="1" applyAlignment="1">
      <alignment horizontal="center"/>
    </xf>
    <xf numFmtId="0" fontId="8" fillId="3" borderId="47" xfId="1" applyFont="1" applyFill="1" applyBorder="1" applyAlignment="1">
      <alignment horizontal="left"/>
    </xf>
    <xf numFmtId="0" fontId="8" fillId="3" borderId="47" xfId="1" applyFont="1" applyFill="1" applyBorder="1"/>
    <xf numFmtId="0" fontId="8" fillId="3" borderId="50" xfId="1" applyFont="1" applyFill="1" applyBorder="1"/>
    <xf numFmtId="0" fontId="9" fillId="0" borderId="24" xfId="1" applyFont="1" applyFill="1" applyBorder="1" applyAlignment="1">
      <alignment horizontal="left"/>
    </xf>
    <xf numFmtId="0" fontId="9" fillId="0" borderId="51" xfId="1" applyFont="1" applyFill="1" applyBorder="1" applyAlignment="1">
      <alignment horizontal="left"/>
    </xf>
    <xf numFmtId="0" fontId="10" fillId="0" borderId="51" xfId="1" applyFont="1" applyFill="1" applyBorder="1" applyAlignment="1">
      <alignment horizontal="left"/>
    </xf>
    <xf numFmtId="0" fontId="10" fillId="0" borderId="51" xfId="1" applyFont="1" applyFill="1" applyBorder="1" applyAlignment="1">
      <alignment horizontal="center"/>
    </xf>
    <xf numFmtId="0" fontId="10" fillId="0" borderId="52" xfId="1" applyFont="1" applyFill="1" applyBorder="1" applyAlignment="1">
      <alignment horizontal="left"/>
    </xf>
    <xf numFmtId="0" fontId="9" fillId="0" borderId="54" xfId="1" applyFont="1" applyFill="1" applyBorder="1" applyAlignment="1">
      <alignment horizontal="left"/>
    </xf>
    <xf numFmtId="0" fontId="9" fillId="0" borderId="55" xfId="1" applyFont="1" applyFill="1" applyBorder="1" applyAlignment="1">
      <alignment horizontal="left"/>
    </xf>
    <xf numFmtId="0" fontId="10" fillId="0" borderId="55" xfId="1" applyFont="1" applyFill="1" applyBorder="1" applyAlignment="1">
      <alignment horizontal="left"/>
    </xf>
    <xf numFmtId="0" fontId="10" fillId="0" borderId="55" xfId="1" applyFont="1" applyFill="1" applyBorder="1" applyAlignment="1">
      <alignment horizontal="center"/>
    </xf>
    <xf numFmtId="0" fontId="10" fillId="0" borderId="56" xfId="1" applyFont="1" applyFill="1" applyBorder="1" applyAlignment="1">
      <alignment horizontal="left"/>
    </xf>
    <xf numFmtId="0" fontId="8" fillId="3" borderId="58" xfId="1" applyFont="1" applyFill="1" applyBorder="1"/>
    <xf numFmtId="0" fontId="10" fillId="0" borderId="59" xfId="1" applyFont="1" applyFill="1" applyBorder="1" applyAlignment="1">
      <alignment horizontal="left"/>
    </xf>
    <xf numFmtId="0" fontId="10" fillId="3" borderId="61" xfId="1" applyFont="1" applyFill="1" applyBorder="1" applyAlignment="1">
      <alignment horizontal="center" vertical="center" textRotation="90"/>
    </xf>
    <xf numFmtId="0" fontId="8" fillId="3" borderId="62" xfId="1" applyFont="1" applyFill="1" applyBorder="1" applyAlignment="1">
      <alignment horizontal="center"/>
    </xf>
    <xf numFmtId="0" fontId="8" fillId="3" borderId="62" xfId="1" applyFont="1" applyFill="1" applyBorder="1" applyAlignment="1">
      <alignment horizontal="left"/>
    </xf>
    <xf numFmtId="0" fontId="8" fillId="3" borderId="62" xfId="1" applyFont="1" applyFill="1" applyBorder="1"/>
    <xf numFmtId="0" fontId="8" fillId="3" borderId="63" xfId="1" applyFont="1" applyFill="1" applyBorder="1"/>
    <xf numFmtId="0" fontId="8" fillId="0" borderId="0" xfId="1" applyFont="1" applyFill="1" applyBorder="1" applyAlignment="1">
      <alignment horizontal="center"/>
    </xf>
    <xf numFmtId="1" fontId="6" fillId="0" borderId="0" xfId="1" applyNumberFormat="1" applyFont="1" applyFill="1"/>
    <xf numFmtId="164" fontId="6" fillId="0" borderId="0" xfId="1" applyNumberFormat="1" applyFont="1" applyFill="1"/>
    <xf numFmtId="0" fontId="16" fillId="0" borderId="0" xfId="0" applyFont="1"/>
    <xf numFmtId="0" fontId="16" fillId="0" borderId="0" xfId="0" applyFont="1" applyAlignment="1">
      <alignment horizontal="left"/>
    </xf>
    <xf numFmtId="0" fontId="0" fillId="7" borderId="29" xfId="0" applyFill="1" applyBorder="1"/>
    <xf numFmtId="0" fontId="14" fillId="6" borderId="0" xfId="1" applyFont="1" applyFill="1" applyBorder="1" applyAlignment="1">
      <alignment horizontal="center" vertical="top" textRotation="90"/>
    </xf>
    <xf numFmtId="0" fontId="8" fillId="3" borderId="68" xfId="1" applyFont="1" applyFill="1" applyBorder="1"/>
    <xf numFmtId="0" fontId="8" fillId="3" borderId="68" xfId="1" applyFont="1" applyFill="1" applyBorder="1" applyAlignment="1">
      <alignment horizontal="center"/>
    </xf>
    <xf numFmtId="0" fontId="8" fillId="3" borderId="69" xfId="1" applyFont="1" applyFill="1" applyBorder="1"/>
    <xf numFmtId="0" fontId="8" fillId="0" borderId="0" xfId="1" applyFont="1" applyFill="1" applyBorder="1" applyAlignment="1">
      <alignment horizontal="left"/>
    </xf>
    <xf numFmtId="0" fontId="5" fillId="0" borderId="0" xfId="1" applyFont="1" applyFill="1" applyBorder="1" applyAlignment="1">
      <alignment horizontal="left"/>
    </xf>
    <xf numFmtId="0" fontId="8" fillId="3" borderId="70" xfId="1" applyFont="1" applyFill="1" applyBorder="1"/>
    <xf numFmtId="0" fontId="8" fillId="3" borderId="70" xfId="1" applyFont="1" applyFill="1" applyBorder="1" applyAlignment="1">
      <alignment horizontal="center"/>
    </xf>
    <xf numFmtId="0" fontId="8" fillId="3" borderId="4" xfId="1" applyFont="1" applyFill="1" applyBorder="1"/>
    <xf numFmtId="0" fontId="10" fillId="3" borderId="70" xfId="1" applyFont="1" applyFill="1" applyBorder="1" applyAlignment="1">
      <alignment horizontal="center"/>
    </xf>
    <xf numFmtId="0" fontId="0" fillId="0" borderId="29" xfId="0" applyBorder="1" applyAlignment="1">
      <alignment horizontal="center"/>
    </xf>
    <xf numFmtId="0" fontId="0" fillId="0" borderId="29" xfId="0" applyBorder="1"/>
    <xf numFmtId="0" fontId="10" fillId="0" borderId="29" xfId="1" applyFont="1" applyFill="1" applyBorder="1" applyAlignment="1">
      <alignment horizontal="center"/>
    </xf>
    <xf numFmtId="0" fontId="0" fillId="0" borderId="0" xfId="0" applyBorder="1"/>
    <xf numFmtId="0" fontId="0" fillId="0" borderId="0" xfId="0" applyBorder="1" applyAlignment="1">
      <alignment horizontal="center"/>
    </xf>
    <xf numFmtId="0" fontId="0" fillId="0" borderId="0" xfId="0" applyAlignment="1"/>
    <xf numFmtId="165" fontId="8" fillId="3" borderId="47" xfId="1" applyNumberFormat="1" applyFont="1" applyFill="1" applyBorder="1" applyAlignment="1">
      <alignment horizontal="center"/>
    </xf>
    <xf numFmtId="165" fontId="10" fillId="0" borderId="55" xfId="1" applyNumberFormat="1" applyFont="1" applyFill="1" applyBorder="1" applyAlignment="1">
      <alignment horizontal="left"/>
    </xf>
    <xf numFmtId="165" fontId="8" fillId="3" borderId="21" xfId="1" applyNumberFormat="1" applyFont="1" applyFill="1" applyBorder="1" applyAlignment="1">
      <alignment horizontal="center"/>
    </xf>
    <xf numFmtId="165" fontId="10" fillId="0" borderId="12" xfId="1" applyNumberFormat="1" applyFont="1" applyFill="1" applyBorder="1" applyAlignment="1">
      <alignment horizontal="left"/>
    </xf>
    <xf numFmtId="165" fontId="8" fillId="3" borderId="62" xfId="1" applyNumberFormat="1" applyFont="1" applyFill="1" applyBorder="1" applyAlignment="1">
      <alignment horizontal="center"/>
    </xf>
    <xf numFmtId="165" fontId="10" fillId="0" borderId="51" xfId="1" applyNumberFormat="1" applyFont="1" applyFill="1" applyBorder="1" applyAlignment="1">
      <alignment horizontal="left"/>
    </xf>
    <xf numFmtId="0" fontId="14" fillId="8" borderId="0" xfId="1" applyFont="1" applyFill="1" applyBorder="1" applyAlignment="1">
      <alignment horizontal="center" vertical="top" textRotation="90"/>
    </xf>
    <xf numFmtId="0" fontId="6" fillId="0" borderId="0" xfId="1" applyFont="1" applyFill="1" applyAlignment="1">
      <alignment horizontal="center"/>
    </xf>
    <xf numFmtId="0" fontId="6" fillId="0" borderId="65"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0" fillId="0" borderId="0" xfId="0" applyAlignment="1">
      <alignment horizontal="left"/>
    </xf>
    <xf numFmtId="0" fontId="13" fillId="0" borderId="0" xfId="1" applyFont="1" applyFill="1" applyAlignment="1">
      <alignment horizontal="center"/>
    </xf>
    <xf numFmtId="0" fontId="15" fillId="9" borderId="0" xfId="0" applyFont="1" applyFill="1"/>
    <xf numFmtId="0" fontId="2" fillId="0" borderId="30" xfId="1" applyFont="1" applyFill="1" applyBorder="1" applyAlignment="1">
      <alignment horizontal="right"/>
    </xf>
    <xf numFmtId="0" fontId="17" fillId="0" borderId="16" xfId="1" applyFont="1" applyFill="1" applyBorder="1" applyAlignment="1">
      <alignment horizontal="center" vertical="center"/>
    </xf>
    <xf numFmtId="0" fontId="17" fillId="0" borderId="16" xfId="1" applyFont="1" applyFill="1" applyBorder="1" applyAlignment="1">
      <alignment horizontal="left" vertical="center"/>
    </xf>
    <xf numFmtId="0" fontId="17" fillId="0" borderId="16" xfId="1" applyFont="1" applyFill="1" applyBorder="1" applyAlignment="1">
      <alignment vertical="center"/>
    </xf>
    <xf numFmtId="0" fontId="18" fillId="0" borderId="16" xfId="1" applyFont="1" applyFill="1" applyBorder="1" applyAlignment="1">
      <alignment horizontal="center" vertical="center"/>
    </xf>
    <xf numFmtId="164" fontId="18" fillId="0" borderId="16" xfId="1" applyNumberFormat="1" applyFont="1" applyFill="1" applyBorder="1" applyAlignment="1">
      <alignment horizontal="center" vertical="center"/>
    </xf>
    <xf numFmtId="1" fontId="18" fillId="0" borderId="16" xfId="1" applyNumberFormat="1" applyFont="1" applyFill="1" applyBorder="1" applyAlignment="1">
      <alignment vertical="center"/>
    </xf>
    <xf numFmtId="0" fontId="18" fillId="0" borderId="17" xfId="1" applyFont="1" applyFill="1" applyBorder="1" applyAlignment="1">
      <alignment vertical="center"/>
    </xf>
    <xf numFmtId="0" fontId="17" fillId="0" borderId="18" xfId="1" applyFont="1" applyFill="1" applyBorder="1" applyAlignment="1">
      <alignment horizontal="center"/>
    </xf>
    <xf numFmtId="0" fontId="17" fillId="0" borderId="18" xfId="1" applyFont="1" applyFill="1" applyBorder="1" applyAlignment="1">
      <alignment horizontal="left" wrapText="1"/>
    </xf>
    <xf numFmtId="0" fontId="17" fillId="0" borderId="18" xfId="1" applyFont="1" applyFill="1" applyBorder="1" applyAlignment="1">
      <alignment wrapText="1"/>
    </xf>
    <xf numFmtId="0" fontId="18" fillId="0" borderId="16" xfId="1" applyFont="1" applyFill="1" applyBorder="1" applyAlignment="1" applyProtection="1">
      <alignment horizontal="center" vertical="center"/>
      <protection locked="0" hidden="1"/>
    </xf>
    <xf numFmtId="0" fontId="18" fillId="0" borderId="16" xfId="1" applyNumberFormat="1" applyFont="1" applyFill="1" applyBorder="1" applyAlignment="1" applyProtection="1">
      <alignment horizontal="center" vertical="center" wrapText="1"/>
      <protection locked="0" hidden="1"/>
    </xf>
    <xf numFmtId="165" fontId="18" fillId="0" borderId="16" xfId="1" applyNumberFormat="1" applyFont="1" applyFill="1" applyBorder="1" applyAlignment="1">
      <alignment horizontal="center" vertical="center"/>
    </xf>
    <xf numFmtId="0" fontId="18" fillId="0" borderId="31" xfId="1" applyFont="1" applyFill="1" applyBorder="1" applyAlignment="1"/>
    <xf numFmtId="0" fontId="18" fillId="0" borderId="32" xfId="1" applyFont="1" applyFill="1" applyBorder="1" applyAlignment="1">
      <alignment horizontal="center"/>
    </xf>
    <xf numFmtId="0" fontId="18" fillId="0" borderId="33" xfId="1" applyFont="1" applyFill="1" applyBorder="1" applyAlignment="1"/>
    <xf numFmtId="0" fontId="18" fillId="0" borderId="34" xfId="1" applyFont="1" applyFill="1" applyBorder="1" applyAlignment="1">
      <alignment horizontal="center"/>
    </xf>
    <xf numFmtId="0" fontId="18" fillId="0" borderId="36" xfId="1" applyFont="1" applyFill="1" applyBorder="1" applyAlignment="1">
      <alignment horizontal="center"/>
    </xf>
    <xf numFmtId="0" fontId="17" fillId="0" borderId="31" xfId="1" applyFont="1" applyFill="1" applyBorder="1" applyAlignment="1"/>
    <xf numFmtId="0" fontId="17" fillId="0" borderId="37" xfId="1" applyFont="1" applyFill="1" applyBorder="1" applyAlignment="1"/>
    <xf numFmtId="0" fontId="17" fillId="0" borderId="38" xfId="1" applyFont="1" applyFill="1" applyBorder="1" applyAlignment="1"/>
    <xf numFmtId="2" fontId="18" fillId="0" borderId="32" xfId="1" applyNumberFormat="1" applyFont="1" applyFill="1" applyBorder="1" applyAlignment="1">
      <alignment horizontal="center"/>
    </xf>
    <xf numFmtId="0" fontId="17" fillId="0" borderId="33" xfId="1" applyFont="1" applyFill="1" applyBorder="1" applyAlignment="1"/>
    <xf numFmtId="0" fontId="17" fillId="0" borderId="21" xfId="1" applyFont="1" applyFill="1" applyBorder="1" applyAlignment="1"/>
    <xf numFmtId="0" fontId="17" fillId="0" borderId="26" xfId="1" applyFont="1" applyFill="1" applyBorder="1" applyAlignment="1"/>
    <xf numFmtId="2" fontId="18" fillId="0" borderId="34" xfId="1" applyNumberFormat="1" applyFont="1" applyFill="1" applyBorder="1" applyAlignment="1">
      <alignment horizontal="center"/>
    </xf>
    <xf numFmtId="0" fontId="18" fillId="0" borderId="21" xfId="1" applyFont="1" applyFill="1" applyBorder="1" applyAlignment="1"/>
    <xf numFmtId="0" fontId="18" fillId="0" borderId="26" xfId="1" applyFont="1" applyFill="1" applyBorder="1" applyAlignment="1"/>
    <xf numFmtId="0" fontId="18" fillId="0" borderId="47" xfId="1" applyFont="1" applyFill="1" applyBorder="1" applyAlignment="1"/>
    <xf numFmtId="0" fontId="18" fillId="0" borderId="48" xfId="1" applyFont="1" applyFill="1" applyBorder="1" applyAlignment="1"/>
    <xf numFmtId="0" fontId="17" fillId="0" borderId="39" xfId="1" applyFont="1" applyFill="1" applyBorder="1" applyAlignment="1"/>
    <xf numFmtId="0" fontId="17" fillId="0" borderId="27" xfId="1" applyFont="1" applyFill="1" applyBorder="1" applyAlignment="1"/>
    <xf numFmtId="0" fontId="17" fillId="0" borderId="28" xfId="1" applyFont="1" applyFill="1" applyBorder="1" applyAlignment="1"/>
    <xf numFmtId="2" fontId="18" fillId="0" borderId="40" xfId="1" applyNumberFormat="1" applyFont="1" applyFill="1" applyBorder="1" applyAlignment="1">
      <alignment horizontal="center"/>
    </xf>
    <xf numFmtId="0" fontId="17" fillId="0" borderId="41" xfId="1" applyFont="1" applyFill="1" applyBorder="1" applyAlignment="1"/>
    <xf numFmtId="0" fontId="17" fillId="0" borderId="42" xfId="1" applyFont="1" applyFill="1" applyBorder="1" applyAlignment="1"/>
    <xf numFmtId="0" fontId="17" fillId="0" borderId="43" xfId="1" applyFont="1" applyFill="1" applyBorder="1" applyAlignment="1"/>
    <xf numFmtId="1" fontId="18" fillId="0" borderId="44" xfId="1" applyNumberFormat="1" applyFont="1" applyFill="1" applyBorder="1" applyAlignment="1">
      <alignment horizontal="center"/>
    </xf>
    <xf numFmtId="0" fontId="17" fillId="0" borderId="35" xfId="1" applyFont="1" applyFill="1" applyBorder="1" applyAlignment="1"/>
    <xf numFmtId="0" fontId="17" fillId="0" borderId="46" xfId="1" applyFont="1" applyFill="1" applyBorder="1" applyAlignment="1"/>
    <xf numFmtId="0" fontId="17" fillId="0" borderId="47" xfId="1" applyFont="1" applyFill="1" applyBorder="1" applyAlignment="1"/>
    <xf numFmtId="165" fontId="18" fillId="0" borderId="34" xfId="1" applyNumberFormat="1" applyFont="1" applyFill="1" applyBorder="1" applyAlignment="1">
      <alignment horizontal="center"/>
    </xf>
    <xf numFmtId="165" fontId="18" fillId="0" borderId="49" xfId="1" applyNumberFormat="1" applyFont="1" applyFill="1" applyBorder="1" applyAlignment="1">
      <alignment horizontal="center"/>
    </xf>
    <xf numFmtId="0" fontId="2" fillId="0" borderId="29" xfId="1" applyFont="1" applyFill="1" applyBorder="1" applyProtection="1"/>
    <xf numFmtId="0" fontId="2" fillId="11" borderId="29" xfId="1" applyFont="1" applyFill="1" applyBorder="1" applyProtection="1">
      <protection locked="0"/>
    </xf>
    <xf numFmtId="0" fontId="6" fillId="11" borderId="29" xfId="1" applyFont="1" applyFill="1" applyBorder="1" applyProtection="1">
      <protection locked="0"/>
    </xf>
    <xf numFmtId="0" fontId="18" fillId="11" borderId="16" xfId="1" applyFont="1" applyFill="1" applyBorder="1" applyAlignment="1" applyProtection="1">
      <alignment horizontal="center" vertical="center"/>
      <protection locked="0"/>
    </xf>
    <xf numFmtId="0" fontId="18" fillId="11" borderId="18" xfId="1" applyFont="1" applyFill="1" applyBorder="1" applyAlignment="1" applyProtection="1">
      <alignment horizontal="center" wrapText="1"/>
      <protection locked="0"/>
    </xf>
    <xf numFmtId="0" fontId="18" fillId="4" borderId="16"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6" xfId="1" applyNumberFormat="1" applyFont="1" applyFill="1" applyBorder="1" applyAlignment="1" applyProtection="1">
      <alignment horizontal="center" vertical="center" wrapText="1"/>
      <protection locked="0"/>
    </xf>
    <xf numFmtId="0" fontId="8" fillId="3" borderId="21" xfId="1" applyFont="1" applyFill="1" applyBorder="1" applyAlignment="1" applyProtection="1">
      <alignment horizontal="center"/>
      <protection locked="0"/>
    </xf>
    <xf numFmtId="0" fontId="8" fillId="3" borderId="21" xfId="1" applyFont="1" applyFill="1" applyBorder="1" applyProtection="1">
      <protection locked="0"/>
    </xf>
    <xf numFmtId="0" fontId="10" fillId="0" borderId="12" xfId="1" applyFont="1" applyFill="1" applyBorder="1" applyAlignment="1" applyProtection="1">
      <alignment horizontal="left"/>
      <protection locked="0"/>
    </xf>
    <xf numFmtId="0" fontId="10" fillId="11" borderId="67" xfId="1" applyFont="1" applyFill="1" applyBorder="1" applyAlignment="1" applyProtection="1">
      <alignment horizontal="center"/>
      <protection locked="0"/>
    </xf>
    <xf numFmtId="0" fontId="8" fillId="3" borderId="47" xfId="1" applyFont="1" applyFill="1" applyBorder="1" applyAlignment="1" applyProtection="1">
      <alignment horizontal="center"/>
      <protection locked="0"/>
    </xf>
    <xf numFmtId="0" fontId="10" fillId="0" borderId="55" xfId="1" applyFont="1" applyFill="1" applyBorder="1" applyAlignment="1" applyProtection="1">
      <alignment horizontal="left"/>
      <protection locked="0"/>
    </xf>
    <xf numFmtId="0" fontId="8" fillId="3" borderId="62" xfId="1" applyFont="1" applyFill="1" applyBorder="1" applyAlignment="1" applyProtection="1">
      <alignment horizontal="center"/>
      <protection locked="0"/>
    </xf>
    <xf numFmtId="0" fontId="10" fillId="0" borderId="51" xfId="1" applyFont="1" applyFill="1" applyBorder="1" applyAlignment="1" applyProtection="1">
      <alignment horizontal="left"/>
      <protection locked="0"/>
    </xf>
    <xf numFmtId="0" fontId="18" fillId="0" borderId="16" xfId="1" applyFont="1" applyFill="1" applyBorder="1" applyAlignment="1" applyProtection="1">
      <alignment horizontal="center" vertical="center"/>
    </xf>
    <xf numFmtId="0" fontId="17" fillId="0" borderId="16" xfId="1" applyFont="1" applyFill="1" applyBorder="1" applyAlignment="1" applyProtection="1">
      <alignment horizontal="center" vertical="center"/>
    </xf>
    <xf numFmtId="0" fontId="18" fillId="0" borderId="18" xfId="1" applyFont="1" applyFill="1" applyBorder="1" applyAlignment="1" applyProtection="1">
      <alignment horizontal="center" wrapText="1"/>
    </xf>
    <xf numFmtId="0" fontId="17" fillId="0" borderId="18" xfId="1" applyFont="1" applyFill="1" applyBorder="1" applyAlignment="1" applyProtection="1">
      <alignment horizontal="center" vertical="top" wrapText="1"/>
    </xf>
    <xf numFmtId="0" fontId="8" fillId="3" borderId="21" xfId="1" applyFont="1" applyFill="1" applyBorder="1" applyAlignment="1" applyProtection="1">
      <alignment horizontal="center"/>
    </xf>
    <xf numFmtId="0" fontId="10" fillId="0" borderId="12" xfId="1" applyFont="1" applyFill="1" applyBorder="1" applyAlignment="1" applyProtection="1">
      <alignment horizontal="center"/>
    </xf>
    <xf numFmtId="0" fontId="10" fillId="0" borderId="12" xfId="1" applyFont="1" applyFill="1" applyBorder="1" applyAlignment="1" applyProtection="1">
      <alignment horizontal="left"/>
    </xf>
    <xf numFmtId="0" fontId="8" fillId="3" borderId="47" xfId="1" applyFont="1" applyFill="1" applyBorder="1" applyAlignment="1" applyProtection="1">
      <alignment horizontal="center"/>
    </xf>
    <xf numFmtId="0" fontId="10" fillId="0" borderId="55" xfId="1" applyFont="1" applyFill="1" applyBorder="1" applyAlignment="1" applyProtection="1">
      <alignment horizontal="center"/>
    </xf>
    <xf numFmtId="0" fontId="10" fillId="0" borderId="55" xfId="1" applyFont="1" applyFill="1" applyBorder="1" applyAlignment="1" applyProtection="1">
      <alignment horizontal="left"/>
    </xf>
    <xf numFmtId="0" fontId="8" fillId="3" borderId="21" xfId="1" applyFont="1" applyFill="1" applyBorder="1" applyAlignment="1" applyProtection="1">
      <alignment horizontal="center" vertical="top" wrapText="1"/>
    </xf>
    <xf numFmtId="0" fontId="8" fillId="3" borderId="62" xfId="1" applyFont="1" applyFill="1" applyBorder="1" applyAlignment="1" applyProtection="1">
      <alignment horizontal="center"/>
    </xf>
    <xf numFmtId="0" fontId="10" fillId="0" borderId="51" xfId="1" applyFont="1" applyFill="1" applyBorder="1" applyAlignment="1" applyProtection="1">
      <alignment horizontal="center"/>
    </xf>
    <xf numFmtId="0" fontId="10" fillId="0" borderId="51" xfId="1" applyFont="1" applyFill="1" applyBorder="1" applyAlignment="1" applyProtection="1">
      <alignment horizontal="left"/>
    </xf>
    <xf numFmtId="0" fontId="18" fillId="0" borderId="16" xfId="1" applyNumberFormat="1" applyFont="1" applyFill="1" applyBorder="1" applyAlignment="1" applyProtection="1">
      <alignment horizontal="center" vertical="center" wrapText="1"/>
    </xf>
    <xf numFmtId="0" fontId="8" fillId="3" borderId="21" xfId="1" applyFont="1" applyFill="1" applyBorder="1" applyProtection="1"/>
    <xf numFmtId="0" fontId="18" fillId="4" borderId="16" xfId="1" applyNumberFormat="1" applyFont="1" applyFill="1" applyBorder="1" applyAlignment="1" applyProtection="1">
      <alignment horizontal="center" vertical="center" wrapText="1"/>
    </xf>
    <xf numFmtId="0" fontId="8" fillId="3" borderId="21" xfId="1" applyFont="1" applyFill="1" applyBorder="1" applyAlignment="1" applyProtection="1">
      <alignment horizontal="center" wrapText="1"/>
    </xf>
    <xf numFmtId="0" fontId="2" fillId="0" borderId="30" xfId="1" applyFont="1" applyFill="1" applyBorder="1" applyAlignment="1">
      <alignment horizontal="right"/>
    </xf>
    <xf numFmtId="0" fontId="18" fillId="4" borderId="16" xfId="1" applyNumberFormat="1" applyFont="1" applyFill="1" applyBorder="1" applyAlignment="1" applyProtection="1">
      <alignment horizontal="center" vertical="center" wrapText="1"/>
      <protection locked="0"/>
    </xf>
    <xf numFmtId="0" fontId="2" fillId="0" borderId="0" xfId="1" applyFont="1" applyFill="1" applyAlignment="1"/>
    <xf numFmtId="0" fontId="6" fillId="11" borderId="29" xfId="1" applyFont="1" applyFill="1" applyBorder="1" applyAlignment="1" applyProtection="1">
      <alignment horizontal="center"/>
      <protection locked="0"/>
    </xf>
    <xf numFmtId="165" fontId="18" fillId="0" borderId="16" xfId="1" applyNumberFormat="1" applyFont="1" applyFill="1" applyBorder="1" applyAlignment="1" applyProtection="1">
      <alignment horizontal="center" vertical="center"/>
    </xf>
    <xf numFmtId="1" fontId="18" fillId="0" borderId="16" xfId="1" applyNumberFormat="1" applyFont="1" applyFill="1" applyBorder="1" applyAlignment="1" applyProtection="1">
      <alignment vertical="center"/>
    </xf>
    <xf numFmtId="0" fontId="18" fillId="0" borderId="17" xfId="1" applyFont="1" applyFill="1" applyBorder="1" applyAlignment="1" applyProtection="1">
      <alignment vertical="center"/>
    </xf>
    <xf numFmtId="1" fontId="5" fillId="0" borderId="16" xfId="1" applyNumberFormat="1" applyFont="1" applyFill="1" applyBorder="1" applyAlignment="1" applyProtection="1">
      <alignment vertical="center"/>
    </xf>
    <xf numFmtId="0" fontId="19" fillId="0" borderId="16" xfId="1" applyFont="1" applyFill="1" applyBorder="1" applyAlignment="1">
      <alignment horizontal="center" vertical="center"/>
    </xf>
    <xf numFmtId="49" fontId="2" fillId="11" borderId="29" xfId="1" applyNumberFormat="1" applyFont="1" applyFill="1" applyBorder="1" applyAlignment="1" applyProtection="1">
      <alignment horizontal="left"/>
      <protection locked="0"/>
    </xf>
    <xf numFmtId="0" fontId="5" fillId="0" borderId="0" xfId="1" applyFont="1" applyFill="1" applyAlignment="1" applyProtection="1">
      <alignment horizontal="left" vertical="top" wrapText="1"/>
      <protection locked="0"/>
    </xf>
    <xf numFmtId="0" fontId="10" fillId="10" borderId="25" xfId="1" applyFont="1" applyFill="1" applyBorder="1" applyAlignment="1">
      <alignment horizontal="center" vertical="center"/>
    </xf>
    <xf numFmtId="0" fontId="8" fillId="3" borderId="25" xfId="1" applyFont="1" applyFill="1" applyBorder="1" applyAlignment="1">
      <alignment horizontal="center"/>
    </xf>
    <xf numFmtId="0" fontId="8" fillId="3" borderId="25" xfId="1" applyFont="1" applyFill="1" applyBorder="1"/>
    <xf numFmtId="0" fontId="17" fillId="0" borderId="0" xfId="1" applyFont="1" applyFill="1" applyBorder="1" applyAlignment="1"/>
    <xf numFmtId="0" fontId="18" fillId="0" borderId="0" xfId="1" applyFont="1" applyFill="1" applyBorder="1" applyAlignment="1">
      <alignment horizontal="center"/>
    </xf>
    <xf numFmtId="0" fontId="5" fillId="0" borderId="0" xfId="1" applyFont="1" applyFill="1" applyAlignment="1" applyProtection="1">
      <alignment horizontal="left" vertical="top" wrapText="1"/>
      <protection locked="0"/>
    </xf>
    <xf numFmtId="0" fontId="10" fillId="0" borderId="71" xfId="1" applyFont="1" applyFill="1" applyBorder="1" applyAlignment="1">
      <alignment horizontal="left"/>
    </xf>
    <xf numFmtId="1" fontId="18" fillId="0" borderId="17" xfId="1" applyNumberFormat="1" applyFont="1" applyFill="1" applyBorder="1" applyAlignment="1">
      <alignment vertical="center"/>
    </xf>
    <xf numFmtId="0" fontId="8" fillId="3" borderId="72" xfId="1" applyFont="1" applyFill="1" applyBorder="1"/>
    <xf numFmtId="0" fontId="5" fillId="0" borderId="65" xfId="1" applyFont="1" applyFill="1" applyBorder="1" applyAlignment="1">
      <alignment horizontal="center"/>
    </xf>
    <xf numFmtId="2" fontId="18" fillId="0" borderId="73" xfId="1" applyNumberFormat="1" applyFont="1" applyFill="1" applyBorder="1" applyAlignment="1">
      <alignment horizontal="center"/>
    </xf>
    <xf numFmtId="2" fontId="18" fillId="0" borderId="74" xfId="1" applyNumberFormat="1" applyFont="1" applyFill="1" applyBorder="1" applyAlignment="1">
      <alignment horizontal="center"/>
    </xf>
    <xf numFmtId="165" fontId="18" fillId="0" borderId="74" xfId="1" applyNumberFormat="1" applyFont="1" applyFill="1" applyBorder="1" applyAlignment="1">
      <alignment horizontal="center"/>
    </xf>
    <xf numFmtId="165" fontId="18" fillId="0" borderId="6" xfId="1" applyNumberFormat="1" applyFont="1" applyFill="1" applyBorder="1" applyAlignment="1">
      <alignment horizontal="center"/>
    </xf>
    <xf numFmtId="2" fontId="18" fillId="0" borderId="75" xfId="1" applyNumberFormat="1" applyFont="1" applyFill="1" applyBorder="1" applyAlignment="1">
      <alignment horizontal="center"/>
    </xf>
    <xf numFmtId="1" fontId="18" fillId="0" borderId="76" xfId="1" applyNumberFormat="1" applyFont="1" applyFill="1" applyBorder="1" applyAlignment="1">
      <alignment horizontal="center"/>
    </xf>
    <xf numFmtId="0" fontId="2" fillId="12" borderId="0" xfId="1" applyFont="1" applyFill="1" applyBorder="1" applyAlignment="1">
      <alignment horizontal="center" vertical="center" textRotation="255"/>
    </xf>
    <xf numFmtId="0" fontId="2" fillId="12" borderId="77" xfId="1" applyFont="1" applyFill="1" applyBorder="1" applyAlignment="1">
      <alignment horizontal="center" vertical="center" textRotation="255"/>
    </xf>
    <xf numFmtId="0" fontId="2" fillId="11" borderId="3" xfId="1" applyFont="1" applyFill="1" applyBorder="1" applyAlignment="1" applyProtection="1">
      <alignment horizontal="center"/>
      <protection locked="0"/>
    </xf>
    <xf numFmtId="0" fontId="2" fillId="11" borderId="4" xfId="1" applyFont="1" applyFill="1" applyBorder="1" applyAlignment="1" applyProtection="1">
      <alignment horizontal="center"/>
      <protection locked="0"/>
    </xf>
    <xf numFmtId="0" fontId="5" fillId="0" borderId="0" xfId="1" applyFont="1" applyFill="1" applyAlignment="1" applyProtection="1">
      <alignment horizontal="left" vertical="top" wrapText="1"/>
      <protection locked="0"/>
    </xf>
    <xf numFmtId="0" fontId="10" fillId="0" borderId="1" xfId="1" applyFont="1" applyFill="1" applyBorder="1" applyAlignment="1">
      <alignment horizontal="center"/>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2" fillId="2" borderId="10" xfId="1" applyFont="1" applyFill="1" applyBorder="1" applyAlignment="1">
      <alignment horizontal="center" vertical="center" textRotation="255"/>
    </xf>
    <xf numFmtId="0" fontId="2" fillId="2" borderId="14" xfId="1" applyFont="1" applyFill="1" applyBorder="1" applyAlignment="1">
      <alignment horizontal="center" vertical="center" textRotation="255"/>
    </xf>
    <xf numFmtId="0" fontId="2" fillId="2" borderId="64" xfId="1" applyFont="1" applyFill="1" applyBorder="1" applyAlignment="1">
      <alignment horizontal="center" vertical="center" textRotation="255"/>
    </xf>
    <xf numFmtId="0" fontId="14" fillId="5" borderId="53" xfId="1" applyFont="1" applyFill="1" applyBorder="1" applyAlignment="1">
      <alignment horizontal="center" vertical="center" textRotation="255"/>
    </xf>
    <xf numFmtId="0" fontId="14" fillId="5" borderId="57" xfId="1" applyFont="1" applyFill="1" applyBorder="1" applyAlignment="1">
      <alignment horizontal="center" vertical="center" textRotation="255"/>
    </xf>
    <xf numFmtId="0" fontId="14" fillId="5" borderId="60" xfId="1" applyFont="1" applyFill="1" applyBorder="1" applyAlignment="1">
      <alignment horizontal="center" vertical="center" textRotation="255"/>
    </xf>
    <xf numFmtId="0" fontId="14" fillId="6" borderId="66" xfId="1" applyFont="1" applyFill="1" applyBorder="1" applyAlignment="1">
      <alignment horizontal="center" vertical="center" textRotation="255"/>
    </xf>
    <xf numFmtId="0" fontId="14" fillId="6" borderId="14" xfId="1" applyFont="1" applyFill="1" applyBorder="1" applyAlignment="1">
      <alignment horizontal="center" vertical="center" textRotation="255"/>
    </xf>
    <xf numFmtId="0" fontId="14" fillId="6" borderId="23" xfId="1" applyFont="1" applyFill="1" applyBorder="1" applyAlignment="1">
      <alignment horizontal="center" vertical="center" textRotation="255"/>
    </xf>
    <xf numFmtId="0" fontId="10" fillId="10" borderId="3" xfId="1" applyFont="1" applyFill="1" applyBorder="1" applyAlignment="1">
      <alignment horizontal="center" vertical="center"/>
    </xf>
    <xf numFmtId="0" fontId="10" fillId="10" borderId="70" xfId="1" applyFont="1" applyFill="1" applyBorder="1" applyAlignment="1">
      <alignment horizontal="center" vertical="center"/>
    </xf>
    <xf numFmtId="0" fontId="10" fillId="10" borderId="4" xfId="1" applyFont="1" applyFill="1" applyBorder="1" applyAlignment="1">
      <alignment horizontal="center" vertical="center"/>
    </xf>
    <xf numFmtId="0" fontId="2" fillId="0" borderId="0" xfId="1" applyFont="1" applyFill="1" applyAlignment="1">
      <alignment horizontal="center"/>
    </xf>
    <xf numFmtId="0" fontId="2" fillId="0" borderId="65" xfId="1" applyFont="1" applyFill="1" applyBorder="1" applyAlignment="1">
      <alignment horizontal="center"/>
    </xf>
    <xf numFmtId="0" fontId="14" fillId="6" borderId="78" xfId="1" applyFont="1" applyFill="1" applyBorder="1" applyAlignment="1">
      <alignment horizontal="center" vertical="center" textRotation="255"/>
    </xf>
    <xf numFmtId="0" fontId="20" fillId="0" borderId="0" xfId="1" applyFont="1" applyFill="1" applyAlignment="1">
      <alignment horizontal="center"/>
    </xf>
    <xf numFmtId="0" fontId="20" fillId="0" borderId="65" xfId="1" applyFont="1" applyFill="1" applyBorder="1" applyAlignment="1">
      <alignment horizontal="center"/>
    </xf>
  </cellXfs>
  <cellStyles count="2">
    <cellStyle name="Normale" xfId="0" builtinId="0"/>
    <cellStyle name="Normale 2" xfId="1"/>
  </cellStyles>
  <dxfs count="95">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solid">
          <fgColor auto="1"/>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solid">
          <fgColor auto="1"/>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solid">
          <fgColor auto="1"/>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solid">
          <fgColor auto="1"/>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auto="1"/>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92D050"/>
        </patternFill>
      </fill>
    </dxf>
    <dxf>
      <fill>
        <patternFill>
          <bgColor rgb="FFFF0000"/>
        </patternFill>
      </fill>
    </dxf>
    <dxf>
      <fill>
        <patternFill patternType="solid">
          <fgColor auto="1"/>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auto="1"/>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auto="1"/>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auto="1"/>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Dropbox/lauree_elaborati_adempimenti/160321-22%20Lauree%20Straordinaria/Straordinaria_lista%20finale/Lauree%20IdE%20Marzo%202016%20strao1415%20-%20laurean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Lina"/>
      <sheetName val="Calendario"/>
      <sheetName val="Relatori"/>
    </sheetNames>
    <sheetDataSet>
      <sheetData sheetId="0">
        <row r="2">
          <cell r="B2" t="str">
            <v>0601177</v>
          </cell>
          <cell r="C2" t="str">
            <v xml:space="preserve">ABBATE </v>
          </cell>
          <cell r="D2" t="str">
            <v>ALESSANDRA;</v>
          </cell>
          <cell r="E2" t="str">
            <v>ale1993@hotmail.it</v>
          </cell>
          <cell r="F2">
            <v>34101</v>
          </cell>
          <cell r="G2" t="str">
            <v>Palermo</v>
          </cell>
          <cell r="H2">
            <v>3202345079</v>
          </cell>
          <cell r="I2" t="str">
            <v>elettrica</v>
          </cell>
          <cell r="J2" t="str">
            <v xml:space="preserve">Favuzza Salvatore </v>
          </cell>
          <cell r="K2" t="str">
            <v>Interruttori differenziali di nuova generazione</v>
          </cell>
        </row>
        <row r="3">
          <cell r="B3" t="str">
            <v xml:space="preserve">0601546 </v>
          </cell>
          <cell r="C3" t="str">
            <v>ADDAMO</v>
          </cell>
          <cell r="D3" t="str">
            <v xml:space="preserve"> SIMONA;</v>
          </cell>
          <cell r="E3" t="str">
            <v>simona2addamo@gmail.com</v>
          </cell>
          <cell r="F3">
            <v>34192</v>
          </cell>
          <cell r="G3" t="str">
            <v>Partinico</v>
          </cell>
          <cell r="H3">
            <v>3935824727</v>
          </cell>
          <cell r="I3" t="str">
            <v>energetica e nucleare</v>
          </cell>
          <cell r="J3" t="str">
            <v>Lo Brano Valerio</v>
          </cell>
          <cell r="K3" t="str">
            <v>La certificazione energetica degli edifici: evoluzione della normativa tecnica</v>
          </cell>
        </row>
        <row r="4">
          <cell r="B4" t="str">
            <v xml:space="preserve">0588501 </v>
          </cell>
          <cell r="C4" t="str">
            <v xml:space="preserve">AGNELLO </v>
          </cell>
          <cell r="D4" t="str">
            <v>GIULIANA;</v>
          </cell>
          <cell r="E4" t="str">
            <v>giuliana.agnello@virgilio.it</v>
          </cell>
          <cell r="F4">
            <v>33758</v>
          </cell>
          <cell r="G4" t="str">
            <v>Caltanissetta</v>
          </cell>
          <cell r="H4">
            <v>3887916147</v>
          </cell>
          <cell r="I4" t="str">
            <v>energetica e nucleare</v>
          </cell>
          <cell r="J4" t="str">
            <v>Giardina Mariarosa</v>
          </cell>
          <cell r="K4" t="str">
            <v>Analisi e sicurezza negli impianti energetici. Applicazioni: stoccaggio di sostanze infiammabili</v>
          </cell>
        </row>
        <row r="5">
          <cell r="B5" t="str">
            <v xml:space="preserve">0565663 </v>
          </cell>
          <cell r="C5" t="str">
            <v xml:space="preserve">CARDALI </v>
          </cell>
          <cell r="D5" t="str">
            <v>GASPARE;</v>
          </cell>
          <cell r="E5" t="str">
            <v>cardali.gaspare@gmail.com</v>
          </cell>
          <cell r="F5">
            <v>31076</v>
          </cell>
          <cell r="G5" t="str">
            <v>Palermo</v>
          </cell>
          <cell r="H5">
            <v>3335890097</v>
          </cell>
          <cell r="I5" t="str">
            <v>energetica</v>
          </cell>
          <cell r="J5" t="str">
            <v>Cardona Fabio</v>
          </cell>
          <cell r="K5" t="str">
            <v>Panoramica sui meccanismi di incentivazione alle fonti energetiche rinnovabili</v>
          </cell>
        </row>
        <row r="6">
          <cell r="B6" t="str">
            <v xml:space="preserve">0601391 </v>
          </cell>
          <cell r="C6" t="str">
            <v xml:space="preserve">CAROLLO </v>
          </cell>
          <cell r="D6" t="str">
            <v>VINCENZO;</v>
          </cell>
          <cell r="E6" t="str">
            <v>vincenzocaro@gmail.com</v>
          </cell>
          <cell r="F6">
            <v>34209</v>
          </cell>
          <cell r="G6" t="str">
            <v>Palermo</v>
          </cell>
          <cell r="H6">
            <v>3298692930</v>
          </cell>
          <cell r="I6" t="str">
            <v>energetica e nucleare</v>
          </cell>
          <cell r="J6" t="str">
            <v>Piacentino Antonio</v>
          </cell>
          <cell r="K6" t="str">
            <v xml:space="preserve">Impianto trigenerativo per utenza residenziale </v>
          </cell>
        </row>
        <row r="7">
          <cell r="B7" t="str">
            <v>0601822</v>
          </cell>
          <cell r="C7" t="str">
            <v>CATALDO</v>
          </cell>
          <cell r="D7" t="str">
            <v>SIMONE;</v>
          </cell>
          <cell r="E7" t="str">
            <v>simocata18@gmail.com</v>
          </cell>
          <cell r="F7">
            <v>34616</v>
          </cell>
          <cell r="G7" t="str">
            <v>Palermo</v>
          </cell>
          <cell r="H7">
            <v>3488747344</v>
          </cell>
          <cell r="I7" t="str">
            <v>energetica e nucleare</v>
          </cell>
          <cell r="J7" t="str">
            <v>Di Maio Pietro Alessandro</v>
          </cell>
          <cell r="K7" t="str">
            <v>Ottimizzazione termica dei tubi di refrigerazione della breeder zone di un modulo del mantello triziogeno a metallo liquido refrigerato ad acqua del rattore DEMO</v>
          </cell>
        </row>
        <row r="8">
          <cell r="B8" t="str">
            <v xml:space="preserve">0601350 </v>
          </cell>
          <cell r="C8" t="str">
            <v>CATANZARO</v>
          </cell>
          <cell r="D8" t="str">
            <v>ILENIA;</v>
          </cell>
          <cell r="E8" t="str">
            <v>ileniacatanzaro@gmail.com</v>
          </cell>
          <cell r="F8">
            <v>34378</v>
          </cell>
          <cell r="G8" t="str">
            <v xml:space="preserve">Sciacca </v>
          </cell>
          <cell r="H8">
            <v>3883614896</v>
          </cell>
          <cell r="I8" t="str">
            <v>energetica e nucleare</v>
          </cell>
          <cell r="J8" t="str">
            <v>Di Maio Pietro Alessandro</v>
          </cell>
          <cell r="K8" t="str">
            <v>Studio delle prestazioni termo-meccaniche di un modulo del mantello triziogeno a metallo liquido refrigerato ad acqua del reattore DEMO</v>
          </cell>
        </row>
        <row r="9">
          <cell r="B9" t="str">
            <v>0600748</v>
          </cell>
          <cell r="C9" t="str">
            <v>CIOTTA</v>
          </cell>
          <cell r="D9" t="str">
            <v>PIERO</v>
          </cell>
          <cell r="E9" t="str">
            <v>pieroc93@gmail.com</v>
          </cell>
          <cell r="F9">
            <v>34181</v>
          </cell>
          <cell r="G9" t="str">
            <v xml:space="preserve">Licata </v>
          </cell>
          <cell r="H9">
            <v>3883659196</v>
          </cell>
          <cell r="I9" t="str">
            <v>elettrica</v>
          </cell>
          <cell r="J9" t="str">
            <v>Ala Guido</v>
          </cell>
          <cell r="K9" t="str">
            <v>Dispositivi di storage dell'energia elettica</v>
          </cell>
        </row>
        <row r="10">
          <cell r="B10" t="str">
            <v xml:space="preserve">0601939  </v>
          </cell>
          <cell r="C10" t="str">
            <v>CITTATI</v>
          </cell>
          <cell r="D10" t="str">
            <v>EMANUELE;</v>
          </cell>
          <cell r="E10" t="str">
            <v>emanuele.cittati@outlook.it</v>
          </cell>
          <cell r="F10">
            <v>34389</v>
          </cell>
          <cell r="G10" t="str">
            <v>Palermo</v>
          </cell>
          <cell r="H10">
            <v>3277924690</v>
          </cell>
          <cell r="I10" t="str">
            <v>elettrica</v>
          </cell>
          <cell r="J10" t="str">
            <v xml:space="preserve">Favuzza Salvatore </v>
          </cell>
          <cell r="K10" t="str">
            <v>Scelta di dimensionamento di un UPS</v>
          </cell>
        </row>
        <row r="11">
          <cell r="B11" t="str">
            <v xml:space="preserve">0589228 </v>
          </cell>
          <cell r="C11" t="str">
            <v>COSTA</v>
          </cell>
          <cell r="D11" t="str">
            <v>VINCENZO;</v>
          </cell>
          <cell r="E11" t="str">
            <v>viceslash@gmail.com</v>
          </cell>
          <cell r="F11">
            <v>33638</v>
          </cell>
          <cell r="G11" t="str">
            <v>Santo Stefano di Qiusquina</v>
          </cell>
          <cell r="H11">
            <v>3895553575</v>
          </cell>
          <cell r="I11" t="str">
            <v>elettrica</v>
          </cell>
          <cell r="J11" t="str">
            <v>Di Dio Vincenzo</v>
          </cell>
          <cell r="K11" t="str">
            <v>Analisi tecnico-economica per l'efficientamento dell'impianto di illuminazione del Parco d'Orléans</v>
          </cell>
        </row>
        <row r="12">
          <cell r="B12" t="str">
            <v xml:space="preserve">0606049 </v>
          </cell>
          <cell r="C12" t="str">
            <v xml:space="preserve">DATTA </v>
          </cell>
          <cell r="D12" t="str">
            <v xml:space="preserve"> JSHU.</v>
          </cell>
          <cell r="E12" t="str">
            <v>jishudatta05@gmail.com</v>
          </cell>
          <cell r="F12">
            <v>34155</v>
          </cell>
          <cell r="G12" t="str">
            <v>Chittagong (Bangladesh)</v>
          </cell>
          <cell r="H12" t="str">
            <v>3276686266</v>
          </cell>
          <cell r="I12" t="str">
            <v>elettrica</v>
          </cell>
          <cell r="J12" t="str">
            <v>Ippolito Mariano Giuseppe</v>
          </cell>
          <cell r="K12" t="str">
            <v>Studio delle reti ad anello nei grandi complessi industriali</v>
          </cell>
        </row>
        <row r="13">
          <cell r="B13" t="str">
            <v>0589241</v>
          </cell>
          <cell r="C13" t="str">
            <v xml:space="preserve">DIRKES </v>
          </cell>
          <cell r="D13" t="str">
            <v>ANTONIO;</v>
          </cell>
          <cell r="E13" t="str">
            <v>antonio.dirkes@live.com</v>
          </cell>
          <cell r="F13">
            <v>33779</v>
          </cell>
          <cell r="G13" t="str">
            <v>Palermo</v>
          </cell>
          <cell r="H13" t="str">
            <v>3389570347</v>
          </cell>
          <cell r="I13" t="str">
            <v>energetica e nucleare</v>
          </cell>
          <cell r="J13" t="str">
            <v>Beccali Marco</v>
          </cell>
          <cell r="K13" t="str">
            <v>Impianti compatti di climatizzazione direttamente alimentati da fotovoltaico</v>
          </cell>
        </row>
        <row r="14">
          <cell r="B14" t="str">
            <v>0600807</v>
          </cell>
          <cell r="C14" t="str">
            <v>FARINA</v>
          </cell>
          <cell r="D14" t="str">
            <v>DANIELE</v>
          </cell>
          <cell r="E14" t="str">
            <v>daniele.farina93@gmail.com</v>
          </cell>
          <cell r="F14">
            <v>34202</v>
          </cell>
          <cell r="G14" t="str">
            <v>Palermo</v>
          </cell>
          <cell r="H14" t="str">
            <v>388-8567514</v>
          </cell>
          <cell r="I14" t="str">
            <v>energetica e nucleare</v>
          </cell>
          <cell r="J14" t="str">
            <v>Scaccianoce Ginaluca</v>
          </cell>
          <cell r="K14" t="str">
            <v>Stato dell'arte ed applicazione del Ciclo Stirling</v>
          </cell>
        </row>
        <row r="15">
          <cell r="B15" t="str">
            <v xml:space="preserve">0589036 </v>
          </cell>
          <cell r="C15" t="str">
            <v>FRITTITTA</v>
          </cell>
          <cell r="D15" t="str">
            <v xml:space="preserve"> CHIARA;</v>
          </cell>
          <cell r="E15" t="str">
            <v>frittittachiara@yahoo.it</v>
          </cell>
          <cell r="F15">
            <v>33732</v>
          </cell>
          <cell r="G15" t="str">
            <v>Palermo</v>
          </cell>
          <cell r="H15" t="str">
            <v>334-9368115</v>
          </cell>
          <cell r="I15" t="str">
            <v>energetica e nucleare</v>
          </cell>
          <cell r="J15" t="str">
            <v>Giardina Mariarosa</v>
          </cell>
          <cell r="K15" t="str">
            <v>L'errore umano nel settore nella medicina nucleare</v>
          </cell>
        </row>
        <row r="16">
          <cell r="B16" t="str">
            <v>0588890</v>
          </cell>
          <cell r="C16" t="str">
            <v xml:space="preserve">GALLO </v>
          </cell>
          <cell r="D16" t="str">
            <v xml:space="preserve"> MARCO;</v>
          </cell>
          <cell r="E16" t="str">
            <v>marcogallo.92@libero.it</v>
          </cell>
          <cell r="F16">
            <v>33835</v>
          </cell>
          <cell r="G16" t="str">
            <v>Palermo</v>
          </cell>
          <cell r="H16" t="str">
            <v>3477498715</v>
          </cell>
          <cell r="I16" t="str">
            <v>energetica e nucleare</v>
          </cell>
          <cell r="J16" t="str">
            <v>Morale Massimo</v>
          </cell>
          <cell r="K16" t="str">
            <v>Cicli Rankine a fluido organico</v>
          </cell>
        </row>
        <row r="17">
          <cell r="B17" t="str">
            <v>0562778</v>
          </cell>
          <cell r="C17" t="str">
            <v>GILIBERTO</v>
          </cell>
          <cell r="D17" t="str">
            <v>ANTONINO</v>
          </cell>
          <cell r="E17" t="str">
            <v>gilibertoantonino90@gmail.com</v>
          </cell>
          <cell r="F17">
            <v>33073</v>
          </cell>
          <cell r="G17" t="str">
            <v>Erice (tp)</v>
          </cell>
          <cell r="H17" t="str">
            <v>3294495540</v>
          </cell>
          <cell r="I17" t="str">
            <v>energetica</v>
          </cell>
          <cell r="J17" t="str">
            <v>Riva Sanseverino Eleonora</v>
          </cell>
          <cell r="K17" t="str">
            <v>La mobilità elettica: infrestrutture di ricarica e problematiche di connessione</v>
          </cell>
        </row>
        <row r="18">
          <cell r="B18" t="str">
            <v xml:space="preserve">0602175 </v>
          </cell>
          <cell r="C18" t="str">
            <v>GUECCIA</v>
          </cell>
          <cell r="D18" t="str">
            <v>ALESSANDRO;</v>
          </cell>
          <cell r="E18" t="str">
            <v>alessandro.gueccia@gmail.com</v>
          </cell>
          <cell r="F18">
            <v>33679</v>
          </cell>
          <cell r="G18" t="str">
            <v>Palermo</v>
          </cell>
          <cell r="H18" t="str">
            <v>3299085678</v>
          </cell>
          <cell r="I18" t="str">
            <v>energetica e nucleare</v>
          </cell>
          <cell r="J18" t="str">
            <v>Piacentino Antonio</v>
          </cell>
          <cell r="K18" t="str">
            <v>Microturbina a gas per applicazioni residenziali</v>
          </cell>
        </row>
        <row r="19">
          <cell r="B19" t="str">
            <v xml:space="preserve">0594704  </v>
          </cell>
          <cell r="C19" t="str">
            <v>ILOU</v>
          </cell>
          <cell r="D19" t="str">
            <v>AHMEDSOHAIL;</v>
          </cell>
          <cell r="E19" t="str">
            <v>ilou.ahmed.s@gmail.com</v>
          </cell>
          <cell r="F19">
            <v>32931</v>
          </cell>
          <cell r="G19" t="str">
            <v>Palermo</v>
          </cell>
          <cell r="H19" t="str">
            <v>3291871305</v>
          </cell>
          <cell r="I19" t="str">
            <v>elettrica</v>
          </cell>
          <cell r="J19" t="str">
            <v>Ala Guido</v>
          </cell>
          <cell r="K19" t="str">
            <v>Ricarica wireless per i veicoli elettrici</v>
          </cell>
        </row>
        <row r="20">
          <cell r="B20" t="str">
            <v>0578557</v>
          </cell>
          <cell r="C20" t="str">
            <v xml:space="preserve">LOMBARDO </v>
          </cell>
          <cell r="D20" t="str">
            <v>ALESSANDRO;</v>
          </cell>
          <cell r="E20" t="str">
            <v>lombardo_ale.91@libero.it</v>
          </cell>
          <cell r="F20">
            <v>33457</v>
          </cell>
          <cell r="G20" t="str">
            <v>Palermo</v>
          </cell>
          <cell r="H20" t="str">
            <v>3347887208</v>
          </cell>
          <cell r="I20" t="str">
            <v>elettrica</v>
          </cell>
          <cell r="J20" t="str">
            <v>Ippolito Mariano Giuseppe</v>
          </cell>
          <cell r="K20" t="str">
            <v>Regolazione della frequenza nei sistemi elettrici di potenza. Contributo della G.D. e dei carichi.</v>
          </cell>
        </row>
        <row r="21">
          <cell r="B21" t="str">
            <v xml:space="preserve">0589702 </v>
          </cell>
          <cell r="C21" t="str">
            <v xml:space="preserve">LUS </v>
          </cell>
          <cell r="D21" t="str">
            <v xml:space="preserve"> VIVIEN</v>
          </cell>
          <cell r="E21" t="str">
            <v>vivien.lus4@gmail.com</v>
          </cell>
          <cell r="F21">
            <v>33698</v>
          </cell>
          <cell r="G21" t="str">
            <v>Licata</v>
          </cell>
          <cell r="H21" t="str">
            <v>3392847067</v>
          </cell>
          <cell r="I21" t="str">
            <v>energetica e nucleare</v>
          </cell>
          <cell r="J21" t="str">
            <v xml:space="preserve">La Rocca Vincenzo </v>
          </cell>
          <cell r="K21" t="str">
            <v>Tendenza e scenari della produzione di energia</v>
          </cell>
        </row>
        <row r="22">
          <cell r="B22" t="str">
            <v xml:space="preserve">0600922  </v>
          </cell>
          <cell r="C22" t="str">
            <v>MINARDO</v>
          </cell>
          <cell r="D22" t="str">
            <v>GIUSEPPE;</v>
          </cell>
          <cell r="E22" t="str">
            <v>giuseppe_minardo@yahoo.it</v>
          </cell>
          <cell r="F22">
            <v>34039</v>
          </cell>
          <cell r="G22" t="str">
            <v xml:space="preserve">Segrate </v>
          </cell>
          <cell r="H22" t="str">
            <v>3338331820</v>
          </cell>
          <cell r="I22" t="str">
            <v>energetica e nucleare</v>
          </cell>
          <cell r="J22" t="str">
            <v>Beccali Marco</v>
          </cell>
          <cell r="K22" t="str">
            <v>Stato ad arte e prospettive del solare termodinamico</v>
          </cell>
        </row>
        <row r="23">
          <cell r="B23" t="str">
            <v>0601203</v>
          </cell>
          <cell r="C23" t="str">
            <v xml:space="preserve">MORO </v>
          </cell>
          <cell r="D23" t="str">
            <v>GIUSEPPE;</v>
          </cell>
          <cell r="E23" t="str">
            <v>peppe.moro1@libero.it</v>
          </cell>
          <cell r="F23">
            <v>34006</v>
          </cell>
          <cell r="G23" t="str">
            <v>Termini Imerese</v>
          </cell>
          <cell r="H23" t="str">
            <v>3928993033</v>
          </cell>
          <cell r="I23" t="str">
            <v>elettrica</v>
          </cell>
          <cell r="J23" t="str">
            <v>Riva Sanseverino Eleonora</v>
          </cell>
          <cell r="K23" t="str">
            <v xml:space="preserve">Efficienza energetica nella gestione combinata dei servizi idrico ed elettrico </v>
          </cell>
        </row>
        <row r="24">
          <cell r="B24" t="str">
            <v>0601752</v>
          </cell>
          <cell r="C24" t="str">
            <v xml:space="preserve">MULÈ </v>
          </cell>
          <cell r="D24" t="str">
            <v>GIOVANNI;</v>
          </cell>
          <cell r="E24" t="str">
            <v>gio93mul@gmail.com</v>
          </cell>
          <cell r="F24">
            <v>34231</v>
          </cell>
          <cell r="G24" t="str">
            <v>Agrigento</v>
          </cell>
          <cell r="H24">
            <v>3894234229</v>
          </cell>
          <cell r="I24" t="str">
            <v>elettrica</v>
          </cell>
          <cell r="J24" t="str">
            <v>Ala Guido</v>
          </cell>
          <cell r="K24" t="str">
            <v>Compatibilità elettromagnetica dei sistemi di ricarica wireless</v>
          </cell>
        </row>
        <row r="25">
          <cell r="B25" t="str">
            <v>0575959</v>
          </cell>
          <cell r="C25" t="str">
            <v xml:space="preserve">PALERMO </v>
          </cell>
          <cell r="D25" t="str">
            <v>MAURIZIO MARIA</v>
          </cell>
          <cell r="E25" t="str">
            <v>mauriziopalermo91@gmail.com</v>
          </cell>
          <cell r="F25">
            <v>33547</v>
          </cell>
          <cell r="G25" t="str">
            <v>Mussumeli</v>
          </cell>
          <cell r="H25">
            <v>3200285956</v>
          </cell>
          <cell r="I25" t="str">
            <v>energetica e nucleare</v>
          </cell>
          <cell r="J25" t="str">
            <v>Vella Giuseppe</v>
          </cell>
          <cell r="K25" t="str">
            <v>Reattori nucleari veloci di IV generazione</v>
          </cell>
        </row>
        <row r="26">
          <cell r="B26" t="str">
            <v>0600980</v>
          </cell>
          <cell r="C26" t="str">
            <v xml:space="preserve">PATTI </v>
          </cell>
          <cell r="D26" t="str">
            <v>SINO</v>
          </cell>
          <cell r="E26" t="str">
            <v>sinopatti93@libero.it</v>
          </cell>
          <cell r="F26">
            <v>34270</v>
          </cell>
          <cell r="G26" t="str">
            <v>Mazara del Vallo</v>
          </cell>
          <cell r="H26">
            <v>3205757063</v>
          </cell>
          <cell r="I26" t="str">
            <v>elettrica</v>
          </cell>
          <cell r="J26" t="str">
            <v>Riva Sanseverino Eleonora</v>
          </cell>
          <cell r="K26" t="str">
            <v>Le nuove articolazioni del mercato dell'energia elettrica e dei sistemi semplici di produzione e consumo (SSPC)</v>
          </cell>
        </row>
        <row r="27">
          <cell r="B27" t="str">
            <v xml:space="preserve">0601371 </v>
          </cell>
          <cell r="C27" t="str">
            <v>ROMANO</v>
          </cell>
          <cell r="D27" t="str">
            <v>GIUSEPPE;</v>
          </cell>
          <cell r="E27" t="str">
            <v>pepperomano1993@gmail.com</v>
          </cell>
          <cell r="F27">
            <v>34014</v>
          </cell>
          <cell r="G27" t="str">
            <v>Palermo</v>
          </cell>
          <cell r="H27">
            <v>3894946844</v>
          </cell>
          <cell r="I27" t="str">
            <v>elettrica</v>
          </cell>
          <cell r="J27" t="str">
            <v>Ala Guido</v>
          </cell>
          <cell r="K27" t="str">
            <v>Gestione smart dei carichi elettrici in ambiente abitativo tipo</v>
          </cell>
        </row>
        <row r="28">
          <cell r="B28" t="str">
            <v>0575794</v>
          </cell>
          <cell r="C28" t="str">
            <v xml:space="preserve"> RUFFINO</v>
          </cell>
          <cell r="D28" t="str">
            <v xml:space="preserve"> SALVATORE</v>
          </cell>
          <cell r="E28" t="str">
            <v>piccolo.turi@hotmail.it</v>
          </cell>
          <cell r="F28" t="str">
            <v>24/09/1191</v>
          </cell>
          <cell r="G28" t="str">
            <v>Palermo</v>
          </cell>
          <cell r="H28">
            <v>3276956210</v>
          </cell>
          <cell r="I28" t="str">
            <v>energetica e nucleare</v>
          </cell>
          <cell r="J28" t="str">
            <v>Franzitta Vincenzo</v>
          </cell>
          <cell r="K28" t="str">
            <v xml:space="preserve">Il potenziale energetico del moto ondoso in Italia. Una panoramicasulle tecnologie esistenti e sulle attuali tendenze di sviluppo </v>
          </cell>
        </row>
        <row r="29">
          <cell r="B29" t="str">
            <v xml:space="preserve">0600935  </v>
          </cell>
          <cell r="C29" t="str">
            <v>SCARDINO</v>
          </cell>
          <cell r="D29" t="str">
            <v>GAETANO;</v>
          </cell>
          <cell r="E29" t="str">
            <v>gaetanoscardino@rocketmail.com</v>
          </cell>
          <cell r="F29">
            <v>34122</v>
          </cell>
          <cell r="G29" t="str">
            <v>Trieste</v>
          </cell>
          <cell r="H29">
            <v>3338848285</v>
          </cell>
          <cell r="I29" t="str">
            <v>energetica e nucleare</v>
          </cell>
          <cell r="J29" t="str">
            <v>Lo Brano Valerio</v>
          </cell>
          <cell r="K29" t="str">
            <v>Dispositivi e tecnologie per l'accumulo termico</v>
          </cell>
        </row>
        <row r="30">
          <cell r="B30" t="str">
            <v xml:space="preserve">0601857 </v>
          </cell>
          <cell r="C30" t="str">
            <v>SCHEMBRI</v>
          </cell>
          <cell r="D30" t="str">
            <v xml:space="preserve"> GIUSEPPE;</v>
          </cell>
          <cell r="E30" t="str">
            <v>giuseppe.schembri@live.it</v>
          </cell>
          <cell r="F30">
            <v>34006</v>
          </cell>
          <cell r="G30" t="str">
            <v>Agrigento</v>
          </cell>
          <cell r="H30">
            <v>3204609924</v>
          </cell>
          <cell r="I30" t="str">
            <v>energetica e nucleare</v>
          </cell>
          <cell r="J30" t="str">
            <v>Morale Massimo</v>
          </cell>
          <cell r="K30" t="str">
            <v>Filiera del vettore idrogeno: applicazioni energetiche</v>
          </cell>
        </row>
        <row r="31">
          <cell r="B31" t="str">
            <v xml:space="preserve">0601976 </v>
          </cell>
          <cell r="C31" t="str">
            <v>SPATOLA</v>
          </cell>
          <cell r="D31" t="str">
            <v>STEFANO;</v>
          </cell>
          <cell r="E31" t="str">
            <v>stefanospatola@hotmail.it</v>
          </cell>
          <cell r="F31">
            <v>34013</v>
          </cell>
          <cell r="G31" t="str">
            <v>Palermo</v>
          </cell>
          <cell r="H31">
            <v>3272124690</v>
          </cell>
          <cell r="I31" t="str">
            <v>elettrica</v>
          </cell>
          <cell r="J31" t="str">
            <v>Ala Guido</v>
          </cell>
          <cell r="K31" t="str">
            <v>Dispositivi di storage per sistemi elettrici</v>
          </cell>
        </row>
        <row r="32">
          <cell r="B32" t="str">
            <v xml:space="preserve">0602601 </v>
          </cell>
          <cell r="C32" t="str">
            <v>SPINA</v>
          </cell>
          <cell r="D32" t="str">
            <v>GIOVANNI EMANUELE;</v>
          </cell>
          <cell r="E32" t="str">
            <v>giovanniemanuele93@gmail.com</v>
          </cell>
          <cell r="F32" t="str">
            <v>01/05/1193</v>
          </cell>
          <cell r="G32" t="str">
            <v>Palermo</v>
          </cell>
          <cell r="H32">
            <v>2300779188</v>
          </cell>
          <cell r="I32" t="str">
            <v>energetica e nucleare</v>
          </cell>
          <cell r="J32" t="str">
            <v>Lo Brano Valerio</v>
          </cell>
          <cell r="K32" t="str">
            <v>La certificazione energetica degli edifici: evoluzione della normativa tecnica, applicazione di un caso studio</v>
          </cell>
        </row>
        <row r="33">
          <cell r="B33" t="str">
            <v xml:space="preserve">0589720 </v>
          </cell>
          <cell r="C33" t="str">
            <v>TROIA</v>
          </cell>
          <cell r="D33" t="str">
            <v>ADRIANA</v>
          </cell>
          <cell r="E33" t="str">
            <v>adrirezza@libero.it</v>
          </cell>
          <cell r="F33">
            <v>33850</v>
          </cell>
          <cell r="G33" t="str">
            <v>Palermo</v>
          </cell>
          <cell r="H33">
            <v>3201928329</v>
          </cell>
          <cell r="I33" t="str">
            <v>energetica e nucleare</v>
          </cell>
          <cell r="J33" t="str">
            <v>Giardina Mariarosa</v>
          </cell>
          <cell r="K33" t="str">
            <v>Sicurezza industriale e analisi dei rischi: l'ingegneria di manutenzione</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FF0000"/>
    <pageSetUpPr fitToPage="1"/>
  </sheetPr>
  <dimension ref="A1:T88"/>
  <sheetViews>
    <sheetView showGridLines="0" zoomScaleNormal="100" workbookViewId="0">
      <selection activeCell="L2" sqref="L2"/>
    </sheetView>
  </sheetViews>
  <sheetFormatPr defaultColWidth="8.85546875" defaultRowHeight="15.75" x14ac:dyDescent="0.25"/>
  <cols>
    <col min="1" max="1" width="4.140625" style="3" customWidth="1"/>
    <col min="2" max="2" width="2.28515625" style="2" customWidth="1"/>
    <col min="3" max="3" width="3.140625" style="3" bestFit="1" customWidth="1"/>
    <col min="4" max="4" width="13.42578125" style="4" bestFit="1" customWidth="1"/>
    <col min="5" max="5" width="64" style="3" bestFit="1" customWidth="1"/>
    <col min="6" max="6" width="17" style="5" customWidth="1"/>
    <col min="7" max="7" width="11.42578125" style="3" customWidth="1"/>
    <col min="8" max="8" width="10.85546875" style="3" customWidth="1"/>
    <col min="9" max="9" width="11.7109375" style="3" customWidth="1"/>
    <col min="10" max="10" width="7.5703125" style="3" customWidth="1"/>
    <col min="11" max="11" width="9.140625" style="3" customWidth="1"/>
    <col min="12" max="12" width="10.85546875" style="3" customWidth="1"/>
    <col min="13" max="13" width="16.140625" style="3" customWidth="1"/>
    <col min="14" max="14" width="16"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188" t="s">
        <v>99</v>
      </c>
      <c r="G2" s="217"/>
      <c r="H2" s="218"/>
      <c r="J2" s="190" t="s">
        <v>98</v>
      </c>
      <c r="L2" s="191"/>
    </row>
    <row r="3" spans="1:20" ht="18.75" x14ac:dyDescent="0.3">
      <c r="A3" s="9"/>
      <c r="B3" s="7"/>
      <c r="C3" s="11"/>
      <c r="D3" s="1" t="s">
        <v>5</v>
      </c>
      <c r="E3" s="197"/>
      <c r="J3" s="49"/>
      <c r="K3" s="49"/>
      <c r="L3" s="49"/>
      <c r="M3" s="220" t="s">
        <v>6</v>
      </c>
      <c r="N3" s="221"/>
      <c r="O3" s="10"/>
      <c r="P3" s="10"/>
      <c r="Q3" s="10"/>
      <c r="R3" s="10"/>
      <c r="S3" s="10"/>
      <c r="T3" s="38"/>
    </row>
    <row r="4" spans="1:20" ht="18.75" x14ac:dyDescent="0.3">
      <c r="A4" s="9"/>
      <c r="B4" s="7"/>
      <c r="C4" s="11"/>
      <c r="D4" s="1" t="s">
        <v>2</v>
      </c>
      <c r="E4" s="154" t="str">
        <f>IF($L$2="EL","Elettrica",IF($L$2="EN","Energetica",IF($L$2="nu","Nucleare","")))</f>
        <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97</v>
      </c>
      <c r="K5" s="42" t="s">
        <v>14</v>
      </c>
      <c r="L5" s="42" t="s">
        <v>100</v>
      </c>
      <c r="M5" s="42" t="s">
        <v>14</v>
      </c>
      <c r="N5" s="45">
        <f>IF(SUM(L7:L48)=0,0,IF(SUM(L7:L48)=18,18,IF(SUM(L7:L48)&lt;18,SUM(L7:L48),"detrazione &gt; 18")))</f>
        <v>0</v>
      </c>
      <c r="O5" s="10"/>
      <c r="P5" s="10"/>
      <c r="Q5" s="10"/>
      <c r="R5" s="38"/>
      <c r="S5" s="38"/>
    </row>
    <row r="6" spans="1:20" ht="15.6" customHeight="1" x14ac:dyDescent="0.3">
      <c r="A6" s="224" t="s">
        <v>107</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16</v>
      </c>
      <c r="E7" s="113" t="s">
        <v>17</v>
      </c>
      <c r="F7" s="170">
        <v>9</v>
      </c>
      <c r="G7" s="171" t="s">
        <v>18</v>
      </c>
      <c r="H7" s="157">
        <v>9</v>
      </c>
      <c r="I7" s="157"/>
      <c r="J7" s="160"/>
      <c r="K7" s="115" t="str">
        <f t="shared" ref="K7:K12" si="0">IF(J7="si",H7*0.05,"")</f>
        <v/>
      </c>
      <c r="L7" s="160"/>
      <c r="M7" s="116">
        <f>IF(H7=0,0,IF(L7&gt;0,IF(L7&lt;F7,(H7-L7)*I7,IF(L7&gt;H7,IF(OR(G7="S",G7="A"),IF((H7-L7),"CFU detr. &gt; CFU sost. ",(H7-L7)*I7),"CFU detr. &gt; CFU manifesto"),(H7-L7)*I7)),IF(AND(H7&gt;F7,L7=""),H7*I7,IF(AND(H7=F7,L7=""),F7*I7,IF(L7=0,"dato non consentito","CFU sost.&gt; CFU manifesto")))))</f>
        <v>0</v>
      </c>
      <c r="N7" s="117">
        <f t="shared" ref="N7" si="1">IF(L7&gt;0,IF(G7="C","errore materia caratt.",L7),0)</f>
        <v>0</v>
      </c>
      <c r="O7" s="10"/>
      <c r="P7" s="10"/>
      <c r="Q7" s="10"/>
      <c r="R7" s="38"/>
      <c r="S7" s="38"/>
    </row>
    <row r="8" spans="1:20" ht="18.75" x14ac:dyDescent="0.3">
      <c r="A8" s="225"/>
      <c r="B8" s="19"/>
      <c r="C8" s="118">
        <v>2</v>
      </c>
      <c r="D8" s="119" t="s">
        <v>19</v>
      </c>
      <c r="E8" s="119" t="s">
        <v>20</v>
      </c>
      <c r="F8" s="172">
        <v>9</v>
      </c>
      <c r="G8" s="173" t="s">
        <v>18</v>
      </c>
      <c r="H8" s="158">
        <v>9</v>
      </c>
      <c r="I8" s="157"/>
      <c r="J8" s="160"/>
      <c r="K8" s="115" t="str">
        <f t="shared" si="0"/>
        <v/>
      </c>
      <c r="L8" s="160"/>
      <c r="M8" s="116">
        <f t="shared" ref="M8:M12" si="2">IF(H8=0,0,IF(L8&gt;0,IF(L8&lt;F8,(H8-L8)*I8,IF(L8&gt;H8,IF(OR(G8="S",G8="A"),IF((H8-L8),"CFU detr. &gt; CFU sost. ",(H8-L8)*I8),"CFU detr. &gt; CFU manifesto"),(H8-L8)*I8)),IF(AND(H8&gt;F8,L8=""),H8*I8,IF(AND(H8=F8,L8=""),F8*I8,IF(L8=0,"dato non consentito","CFU sost.&gt; CFU manifesto")))))</f>
        <v>0</v>
      </c>
      <c r="N8" s="117">
        <f t="shared" ref="N8:N12" si="3">IF(L8&gt;0,IF(G8="C","errore materia caratt.",L8),0)</f>
        <v>0</v>
      </c>
      <c r="O8" s="10"/>
      <c r="P8" s="10"/>
      <c r="Q8" s="10"/>
      <c r="R8" s="38"/>
      <c r="S8" s="38"/>
    </row>
    <row r="9" spans="1:20" ht="18.75" x14ac:dyDescent="0.3">
      <c r="A9" s="225"/>
      <c r="B9" s="19"/>
      <c r="C9" s="118">
        <v>3</v>
      </c>
      <c r="D9" s="119" t="s">
        <v>21</v>
      </c>
      <c r="E9" s="120" t="s">
        <v>22</v>
      </c>
      <c r="F9" s="172">
        <v>9</v>
      </c>
      <c r="G9" s="173" t="s">
        <v>18</v>
      </c>
      <c r="H9" s="158">
        <v>9</v>
      </c>
      <c r="I9" s="157"/>
      <c r="J9" s="160"/>
      <c r="K9" s="115" t="str">
        <f t="shared" si="0"/>
        <v/>
      </c>
      <c r="L9" s="160"/>
      <c r="M9" s="116">
        <f t="shared" si="2"/>
        <v>0</v>
      </c>
      <c r="N9" s="117">
        <f t="shared" si="3"/>
        <v>0</v>
      </c>
      <c r="O9" s="10"/>
      <c r="P9" s="10"/>
      <c r="Q9" s="10"/>
      <c r="R9" s="38"/>
      <c r="S9" s="38"/>
    </row>
    <row r="10" spans="1:20" ht="18.75" x14ac:dyDescent="0.3">
      <c r="A10" s="225"/>
      <c r="B10" s="19"/>
      <c r="C10" s="118">
        <v>4</v>
      </c>
      <c r="D10" s="119" t="s">
        <v>23</v>
      </c>
      <c r="E10" s="120" t="s">
        <v>24</v>
      </c>
      <c r="F10" s="172">
        <v>9</v>
      </c>
      <c r="G10" s="173" t="s">
        <v>25</v>
      </c>
      <c r="H10" s="158">
        <v>9</v>
      </c>
      <c r="I10" s="157"/>
      <c r="J10" s="160"/>
      <c r="K10" s="115" t="str">
        <f t="shared" si="0"/>
        <v/>
      </c>
      <c r="L10" s="160"/>
      <c r="M10" s="116">
        <f t="shared" si="2"/>
        <v>0</v>
      </c>
      <c r="N10" s="117">
        <f t="shared" si="3"/>
        <v>0</v>
      </c>
      <c r="O10" s="10"/>
      <c r="P10" s="10"/>
      <c r="Q10" s="10"/>
      <c r="R10" s="38"/>
      <c r="S10" s="38"/>
    </row>
    <row r="11" spans="1:20" ht="18.75" x14ac:dyDescent="0.3">
      <c r="A11" s="225"/>
      <c r="B11" s="19"/>
      <c r="C11" s="118">
        <v>5</v>
      </c>
      <c r="D11" s="119" t="s">
        <v>26</v>
      </c>
      <c r="E11" s="120" t="s">
        <v>27</v>
      </c>
      <c r="F11" s="172">
        <v>9</v>
      </c>
      <c r="G11" s="173" t="s">
        <v>18</v>
      </c>
      <c r="H11" s="158">
        <v>9</v>
      </c>
      <c r="I11" s="157"/>
      <c r="J11" s="160"/>
      <c r="K11" s="115" t="str">
        <f t="shared" si="0"/>
        <v/>
      </c>
      <c r="L11" s="160"/>
      <c r="M11" s="116">
        <f t="shared" si="2"/>
        <v>0</v>
      </c>
      <c r="N11" s="117">
        <f t="shared" si="3"/>
        <v>0</v>
      </c>
      <c r="O11" s="76"/>
      <c r="P11" s="10"/>
      <c r="Q11" s="10"/>
      <c r="R11" s="38"/>
      <c r="S11" s="38"/>
    </row>
    <row r="12" spans="1:20" ht="18.75" x14ac:dyDescent="0.3">
      <c r="A12" s="225"/>
      <c r="B12" s="19"/>
      <c r="C12" s="118">
        <v>6</v>
      </c>
      <c r="D12" s="119" t="s">
        <v>28</v>
      </c>
      <c r="E12" s="120" t="s">
        <v>29</v>
      </c>
      <c r="F12" s="172">
        <v>6</v>
      </c>
      <c r="G12" s="173" t="s">
        <v>18</v>
      </c>
      <c r="H12" s="158">
        <v>6</v>
      </c>
      <c r="I12" s="157"/>
      <c r="J12" s="160"/>
      <c r="K12" s="115" t="str">
        <f t="shared" si="0"/>
        <v/>
      </c>
      <c r="L12" s="160"/>
      <c r="M12" s="116">
        <f t="shared" si="2"/>
        <v>0</v>
      </c>
      <c r="N12" s="117">
        <f t="shared" si="3"/>
        <v>0</v>
      </c>
      <c r="O12" s="75"/>
      <c r="P12" s="10"/>
      <c r="Q12" s="10"/>
      <c r="R12" s="38"/>
      <c r="S12" s="38"/>
    </row>
    <row r="13" spans="1:20" ht="18.75" x14ac:dyDescent="0.3">
      <c r="A13" s="225"/>
      <c r="B13" s="19"/>
      <c r="C13" s="111">
        <v>7</v>
      </c>
      <c r="D13" s="112" t="s">
        <v>30</v>
      </c>
      <c r="E13" s="113" t="s">
        <v>31</v>
      </c>
      <c r="F13" s="170">
        <v>3</v>
      </c>
      <c r="G13" s="171" t="s">
        <v>32</v>
      </c>
      <c r="H13" s="161">
        <v>3</v>
      </c>
      <c r="I13" s="160" t="s">
        <v>33</v>
      </c>
      <c r="J13" s="160"/>
      <c r="K13" s="114" t="str">
        <f>IF(J13="sì",F13*0.05,"")</f>
        <v/>
      </c>
      <c r="L13" s="160"/>
      <c r="M13" s="116"/>
      <c r="N13" s="117"/>
      <c r="O13" s="10"/>
      <c r="P13" s="10"/>
      <c r="Q13" s="10"/>
      <c r="R13" s="38"/>
      <c r="S13" s="38"/>
    </row>
    <row r="14" spans="1:20" ht="10.5" customHeight="1" x14ac:dyDescent="0.3">
      <c r="A14" s="225"/>
      <c r="B14" s="20"/>
      <c r="C14" s="21"/>
      <c r="D14" s="22"/>
      <c r="E14" s="23"/>
      <c r="F14" s="174"/>
      <c r="G14" s="174"/>
      <c r="H14" s="162"/>
      <c r="I14" s="162"/>
      <c r="J14" s="162"/>
      <c r="K14" s="21"/>
      <c r="L14" s="162"/>
      <c r="M14" s="23"/>
      <c r="N14" s="24"/>
      <c r="O14" s="10"/>
      <c r="P14" s="10"/>
      <c r="Q14" s="10"/>
      <c r="R14" s="38"/>
      <c r="S14" s="38"/>
    </row>
    <row r="15" spans="1:20" ht="18.75" x14ac:dyDescent="0.3">
      <c r="A15" s="225"/>
      <c r="B15" s="14" t="s">
        <v>34</v>
      </c>
      <c r="C15" s="15"/>
      <c r="D15" s="16"/>
      <c r="E15" s="16"/>
      <c r="F15" s="175"/>
      <c r="G15" s="176"/>
      <c r="H15" s="164"/>
      <c r="I15" s="164"/>
      <c r="J15" s="164"/>
      <c r="K15" s="16"/>
      <c r="L15" s="164"/>
      <c r="M15" s="16"/>
      <c r="N15" s="18"/>
      <c r="O15" s="10"/>
      <c r="P15" s="10"/>
      <c r="Q15" s="10"/>
      <c r="R15" s="38"/>
      <c r="S15" s="38"/>
    </row>
    <row r="16" spans="1:20" ht="18.75" x14ac:dyDescent="0.3">
      <c r="A16" s="225"/>
      <c r="B16" s="19"/>
      <c r="C16" s="111">
        <v>8</v>
      </c>
      <c r="D16" s="112" t="s">
        <v>35</v>
      </c>
      <c r="E16" s="113" t="s">
        <v>36</v>
      </c>
      <c r="F16" s="170">
        <v>6</v>
      </c>
      <c r="G16" s="170" t="s">
        <v>25</v>
      </c>
      <c r="H16" s="161">
        <f>IF($L$2="EL",F16,0)</f>
        <v>0</v>
      </c>
      <c r="I16" s="159"/>
      <c r="J16" s="160"/>
      <c r="K16" s="115" t="str">
        <f>IF(J16="si",H16*0.05,"")</f>
        <v/>
      </c>
      <c r="L16" s="160"/>
      <c r="M16" s="116">
        <f t="shared" ref="M16" si="4">IF(H16=0,0,IF(L16&gt;0,IF(L16&lt;F16,(H16-L16)*I16,IF(L16&gt;H16,IF(OR(G16="S",G16="A"),IF((H16-L16),"CFU detr. &gt; CFU sost. ",(H16-L16)*I16),"CFU detr. &gt; CFU manifesto"),(H16-L16)*I16)),IF(AND(H16&gt;F16,L16=""),H16*I16,IF(AND(H16=F16,L16=""),F16*I16,IF(L16=0,"dato non consentito","CFU sost.&gt; CFU manifesto")))))</f>
        <v>0</v>
      </c>
      <c r="N16" s="117">
        <f t="shared" ref="N16" si="5">IF(L16&gt;0,IF(G16="C","errore materia caratt.",L16),0)</f>
        <v>0</v>
      </c>
      <c r="O16" s="10"/>
      <c r="P16" s="10"/>
      <c r="Q16" s="10"/>
      <c r="R16" s="38"/>
      <c r="S16" s="38"/>
    </row>
    <row r="17" spans="1:19" ht="7.5" customHeight="1" x14ac:dyDescent="0.3">
      <c r="A17" s="225"/>
      <c r="B17" s="20"/>
      <c r="C17" s="21"/>
      <c r="D17" s="22"/>
      <c r="E17" s="23"/>
      <c r="F17" s="174"/>
      <c r="G17" s="174"/>
      <c r="H17" s="163"/>
      <c r="I17" s="162"/>
      <c r="J17" s="162"/>
      <c r="K17" s="21"/>
      <c r="L17" s="162"/>
      <c r="M17" s="23"/>
      <c r="N17" s="24"/>
      <c r="O17" s="10"/>
      <c r="P17" s="10"/>
      <c r="Q17" s="10"/>
      <c r="R17" s="38"/>
      <c r="S17" s="38"/>
    </row>
    <row r="18" spans="1:19" ht="18.75" x14ac:dyDescent="0.3">
      <c r="A18" s="225"/>
      <c r="B18" s="14" t="s">
        <v>38</v>
      </c>
      <c r="C18" s="15"/>
      <c r="D18" s="16"/>
      <c r="E18" s="16"/>
      <c r="F18" s="175"/>
      <c r="G18" s="176"/>
      <c r="H18" s="164"/>
      <c r="I18" s="164"/>
      <c r="J18" s="164"/>
      <c r="K18" s="16"/>
      <c r="L18" s="164"/>
      <c r="M18" s="16"/>
      <c r="N18" s="18"/>
      <c r="O18" s="10"/>
      <c r="P18" s="10"/>
      <c r="Q18" s="10"/>
      <c r="R18" s="38"/>
      <c r="S18" s="38"/>
    </row>
    <row r="19" spans="1:19" ht="18.75" x14ac:dyDescent="0.3">
      <c r="A19" s="225"/>
      <c r="B19" s="19"/>
      <c r="C19" s="111">
        <v>8</v>
      </c>
      <c r="D19" s="112" t="s">
        <v>35</v>
      </c>
      <c r="E19" s="113" t="s">
        <v>36</v>
      </c>
      <c r="F19" s="170">
        <v>6</v>
      </c>
      <c r="G19" s="170" t="s">
        <v>25</v>
      </c>
      <c r="H19" s="161">
        <f>IF($L$2="EN",F19,0)</f>
        <v>0</v>
      </c>
      <c r="I19" s="159"/>
      <c r="J19" s="160"/>
      <c r="K19" s="115" t="str">
        <f>IF(J19="si",H19*0.05,"")</f>
        <v/>
      </c>
      <c r="L19" s="160"/>
      <c r="M19" s="116">
        <f t="shared" ref="M19" si="6">IF(H19=0,0,IF(L19&gt;0,IF(L19&lt;F19,(H19-L19)*I19,IF(L19&gt;H19,IF(OR(G19="S",G19="A"),IF((H19-L19),"CFU detr. &gt; CFU sost. ",(H19-L19)*I19),"CFU detr. &gt; CFU manifesto"),(H19-L19)*I19)),IF(AND(H19&gt;F19,L19=""),H19*I19,IF(AND(H19=F19,L19=""),F19*I19,IF(L19=0,"dato non consentito","CFU sost.&gt; CFU manifesto")))))</f>
        <v>0</v>
      </c>
      <c r="N19" s="117">
        <f t="shared" ref="N19" si="7">IF(L19&gt;0,IF(G19="C","errore materia caratt.",L19),0)</f>
        <v>0</v>
      </c>
      <c r="O19" s="10"/>
      <c r="P19" s="10"/>
      <c r="Q19" s="10"/>
      <c r="R19" s="38"/>
      <c r="S19" s="38"/>
    </row>
    <row r="20" spans="1:19" ht="7.5" customHeight="1" x14ac:dyDescent="0.3">
      <c r="A20" s="225"/>
      <c r="B20" s="20"/>
      <c r="C20" s="21"/>
      <c r="D20" s="22"/>
      <c r="E20" s="23"/>
      <c r="F20" s="174"/>
      <c r="G20" s="174"/>
      <c r="H20" s="163"/>
      <c r="I20" s="162"/>
      <c r="J20" s="162"/>
      <c r="K20" s="21"/>
      <c r="L20" s="162"/>
      <c r="M20" s="23"/>
      <c r="N20" s="24"/>
      <c r="O20" s="10"/>
      <c r="P20" s="10"/>
      <c r="Q20" s="10"/>
      <c r="R20" s="38"/>
      <c r="S20" s="38"/>
    </row>
    <row r="21" spans="1:19" ht="18.75" x14ac:dyDescent="0.3">
      <c r="A21" s="225"/>
      <c r="B21" s="14" t="s">
        <v>39</v>
      </c>
      <c r="C21" s="15"/>
      <c r="D21" s="16"/>
      <c r="E21" s="16"/>
      <c r="F21" s="175"/>
      <c r="G21" s="176"/>
      <c r="H21" s="164"/>
      <c r="I21" s="164"/>
      <c r="J21" s="164"/>
      <c r="K21" s="16"/>
      <c r="L21" s="164"/>
      <c r="M21" s="16"/>
      <c r="N21" s="18"/>
      <c r="O21" s="10"/>
      <c r="P21" s="10"/>
      <c r="Q21" s="10"/>
      <c r="R21" s="38"/>
      <c r="S21" s="38"/>
    </row>
    <row r="22" spans="1:19" ht="18.75" x14ac:dyDescent="0.3">
      <c r="A22" s="225"/>
      <c r="B22" s="19"/>
      <c r="C22" s="111">
        <v>8</v>
      </c>
      <c r="D22" s="112" t="s">
        <v>40</v>
      </c>
      <c r="E22" s="113"/>
      <c r="F22" s="170">
        <v>6</v>
      </c>
      <c r="G22" s="170" t="s">
        <v>41</v>
      </c>
      <c r="H22" s="161">
        <f>IF($L$2="NU",F22,0)</f>
        <v>0</v>
      </c>
      <c r="I22" s="159"/>
      <c r="J22" s="160"/>
      <c r="K22" s="115" t="str">
        <f t="shared" ref="K22" si="8">IF(J22="si",H22*0.05,"")</f>
        <v/>
      </c>
      <c r="L22" s="160"/>
      <c r="M22" s="116">
        <f t="shared" ref="M22" si="9">IF(H22=0,0,IF(L22&gt;0,IF(L22&lt;F22,(H22-L22)*I22,IF(L22&gt;H22,IF(OR(G22="S",G22="A"),IF((H22-L22),"CFU detr. &gt; CFU sost. ",(H22-L22)*I22),"CFU detr. &gt; CFU manifesto"),(H22-L22)*I22)),IF(AND(H22&gt;F22,L22=""),H22*I22,IF(AND(H22=F22,L22=""),F22*I22,IF(L22=0,"dato non consentito","CFU sost.&gt; CFU manifesto")))))</f>
        <v>0</v>
      </c>
      <c r="N22" s="117">
        <f t="shared" ref="N22" si="10">IF(L22&gt;0,IF(G22="C","errore materia caratt.",L22),0)</f>
        <v>0</v>
      </c>
      <c r="O22" s="10"/>
      <c r="P22" s="10"/>
      <c r="Q22" s="10"/>
      <c r="R22" s="38"/>
      <c r="S22" s="38"/>
    </row>
    <row r="23" spans="1:19" s="25" customFormat="1" ht="19.5" thickBot="1" x14ac:dyDescent="0.35">
      <c r="A23" s="226"/>
      <c r="B23" s="27"/>
      <c r="C23" s="53"/>
      <c r="D23" s="54"/>
      <c r="E23" s="55" t="s">
        <v>37</v>
      </c>
      <c r="F23" s="177"/>
      <c r="G23" s="177"/>
      <c r="H23" s="166">
        <f>SUM(H7:H22)</f>
        <v>54</v>
      </c>
      <c r="I23" s="166"/>
      <c r="J23" s="166"/>
      <c r="K23" s="53"/>
      <c r="L23" s="166"/>
      <c r="M23" s="55"/>
      <c r="N23" s="56"/>
      <c r="O23" s="10"/>
      <c r="P23" s="10"/>
      <c r="Q23" s="10"/>
      <c r="R23" s="38"/>
      <c r="S23" s="38"/>
    </row>
    <row r="24" spans="1:19" ht="15.6" customHeight="1" x14ac:dyDescent="0.3">
      <c r="A24" s="227" t="s">
        <v>108</v>
      </c>
      <c r="B24" s="62" t="s">
        <v>15</v>
      </c>
      <c r="C24" s="63"/>
      <c r="D24" s="64"/>
      <c r="E24" s="64"/>
      <c r="F24" s="178"/>
      <c r="G24" s="179"/>
      <c r="H24" s="167"/>
      <c r="I24" s="167"/>
      <c r="J24" s="167"/>
      <c r="K24" s="64"/>
      <c r="L24" s="167"/>
      <c r="M24" s="64"/>
      <c r="N24" s="66"/>
      <c r="O24" s="10"/>
      <c r="P24" s="10"/>
      <c r="Q24" s="10"/>
      <c r="R24" s="38"/>
      <c r="S24" s="38"/>
    </row>
    <row r="25" spans="1:19" ht="18.75" x14ac:dyDescent="0.3">
      <c r="A25" s="228"/>
      <c r="B25" s="19"/>
      <c r="C25" s="111">
        <v>9</v>
      </c>
      <c r="D25" s="112" t="s">
        <v>42</v>
      </c>
      <c r="E25" s="113" t="s">
        <v>43</v>
      </c>
      <c r="F25" s="170">
        <v>9</v>
      </c>
      <c r="G25" s="170" t="s">
        <v>25</v>
      </c>
      <c r="H25" s="157">
        <v>9</v>
      </c>
      <c r="I25" s="157"/>
      <c r="J25" s="160"/>
      <c r="K25" s="115" t="str">
        <f>IF(J25="si",H25*0.05,"")</f>
        <v/>
      </c>
      <c r="L25" s="160"/>
      <c r="M25" s="116">
        <f t="shared" ref="M25:M28" si="11">IF(H25=0,0,IF(L25&gt;0,IF(L25&lt;F25,(H25-L25)*I25,IF(L25&gt;H25,IF(OR(G25="S",G25="A"),IF((H25-L25),"CFU detr. &gt; CFU sost. ",(H25-L25)*I25),"CFU detr. &gt; CFU manifesto"),(H25-L25)*I25)),IF(AND(H25&gt;F25,L25=""),H25*I25,IF(AND(H25=F25,L25=""),F25*I25,IF(L25=0,"dato non consentito","CFU sost.&gt; CFU manifesto")))))</f>
        <v>0</v>
      </c>
      <c r="N25" s="117">
        <f t="shared" ref="N25:N28" si="12">IF(L25&gt;0,IF(G25="C","errore materia caratt.",L25),0)</f>
        <v>0</v>
      </c>
      <c r="O25" s="10"/>
      <c r="P25" s="10"/>
      <c r="Q25" s="10"/>
      <c r="R25" s="38"/>
      <c r="S25" s="38"/>
    </row>
    <row r="26" spans="1:19" ht="18.75" x14ac:dyDescent="0.3">
      <c r="A26" s="228"/>
      <c r="B26" s="19"/>
      <c r="C26" s="111">
        <v>10</v>
      </c>
      <c r="D26" s="112" t="s">
        <v>44</v>
      </c>
      <c r="E26" s="113" t="s">
        <v>45</v>
      </c>
      <c r="F26" s="170">
        <v>9</v>
      </c>
      <c r="G26" s="170" t="s">
        <v>25</v>
      </c>
      <c r="H26" s="157">
        <v>9</v>
      </c>
      <c r="I26" s="157"/>
      <c r="J26" s="160"/>
      <c r="K26" s="115" t="str">
        <f t="shared" ref="K26:K28" si="13">IF(J26="si",H26*0.05,"")</f>
        <v/>
      </c>
      <c r="L26" s="160"/>
      <c r="M26" s="116">
        <f t="shared" si="11"/>
        <v>0</v>
      </c>
      <c r="N26" s="117">
        <f t="shared" si="12"/>
        <v>0</v>
      </c>
      <c r="O26" s="10"/>
      <c r="P26" s="10"/>
      <c r="Q26" s="10"/>
      <c r="R26" s="38"/>
      <c r="S26" s="38"/>
    </row>
    <row r="27" spans="1:19" ht="18.75" x14ac:dyDescent="0.3">
      <c r="A27" s="228"/>
      <c r="B27" s="19"/>
      <c r="C27" s="111">
        <v>11</v>
      </c>
      <c r="D27" s="112" t="s">
        <v>46</v>
      </c>
      <c r="E27" s="113" t="s">
        <v>47</v>
      </c>
      <c r="F27" s="170">
        <v>9</v>
      </c>
      <c r="G27" s="170" t="s">
        <v>25</v>
      </c>
      <c r="H27" s="157">
        <v>9</v>
      </c>
      <c r="I27" s="157"/>
      <c r="J27" s="160"/>
      <c r="K27" s="115" t="str">
        <f t="shared" si="13"/>
        <v/>
      </c>
      <c r="L27" s="160"/>
      <c r="M27" s="116">
        <f t="shared" si="11"/>
        <v>0</v>
      </c>
      <c r="N27" s="117">
        <f t="shared" si="12"/>
        <v>0</v>
      </c>
      <c r="O27" s="10"/>
      <c r="P27" s="10"/>
      <c r="Q27" s="10"/>
    </row>
    <row r="28" spans="1:19" ht="18.75" x14ac:dyDescent="0.3">
      <c r="A28" s="228"/>
      <c r="B28" s="26"/>
      <c r="C28" s="111">
        <v>12</v>
      </c>
      <c r="D28" s="112" t="s">
        <v>48</v>
      </c>
      <c r="E28" s="113" t="s">
        <v>49</v>
      </c>
      <c r="F28" s="170">
        <v>9</v>
      </c>
      <c r="G28" s="170" t="s">
        <v>50</v>
      </c>
      <c r="H28" s="157">
        <v>9</v>
      </c>
      <c r="I28" s="157"/>
      <c r="J28" s="160"/>
      <c r="K28" s="115" t="str">
        <f t="shared" si="13"/>
        <v/>
      </c>
      <c r="L28" s="160"/>
      <c r="M28" s="116">
        <f t="shared" si="11"/>
        <v>0</v>
      </c>
      <c r="N28" s="117">
        <f t="shared" si="12"/>
        <v>0</v>
      </c>
      <c r="O28" s="10"/>
      <c r="P28" s="10"/>
      <c r="Q28" s="10"/>
    </row>
    <row r="29" spans="1:19" ht="8.4499999999999993" customHeight="1" x14ac:dyDescent="0.3">
      <c r="A29" s="228"/>
      <c r="B29" s="20"/>
      <c r="C29" s="21"/>
      <c r="D29" s="22"/>
      <c r="E29" s="23"/>
      <c r="F29" s="174"/>
      <c r="G29" s="174"/>
      <c r="H29" s="163"/>
      <c r="I29" s="162"/>
      <c r="J29" s="162"/>
      <c r="K29" s="21"/>
      <c r="L29" s="162"/>
      <c r="M29" s="23"/>
      <c r="N29" s="67"/>
      <c r="O29" s="10"/>
      <c r="P29" s="10"/>
      <c r="Q29" s="10"/>
    </row>
    <row r="30" spans="1:19" ht="18.75" x14ac:dyDescent="0.3">
      <c r="A30" s="228"/>
      <c r="B30" s="14" t="s">
        <v>34</v>
      </c>
      <c r="C30" s="15"/>
      <c r="D30" s="16"/>
      <c r="E30" s="16"/>
      <c r="F30" s="175"/>
      <c r="G30" s="176"/>
      <c r="H30" s="164"/>
      <c r="I30" s="164"/>
      <c r="J30" s="164"/>
      <c r="K30" s="16"/>
      <c r="L30" s="164"/>
      <c r="M30" s="16"/>
      <c r="N30" s="68"/>
      <c r="O30" s="10"/>
      <c r="P30" s="10"/>
      <c r="Q30" s="10"/>
    </row>
    <row r="31" spans="1:19" ht="18.75" x14ac:dyDescent="0.3">
      <c r="A31" s="228"/>
      <c r="B31" s="19"/>
      <c r="C31" s="111">
        <v>13</v>
      </c>
      <c r="D31" s="112" t="s">
        <v>51</v>
      </c>
      <c r="E31" s="113" t="s">
        <v>52</v>
      </c>
      <c r="F31" s="170">
        <v>12</v>
      </c>
      <c r="G31" s="170" t="s">
        <v>25</v>
      </c>
      <c r="H31" s="186">
        <f>IF($L$2="EL",F31,0)</f>
        <v>0</v>
      </c>
      <c r="I31" s="159"/>
      <c r="J31" s="160"/>
      <c r="K31" s="115" t="str">
        <f>IF(J31="si",H31*0.05,"")</f>
        <v/>
      </c>
      <c r="L31" s="160"/>
      <c r="M31" s="116">
        <f t="shared" ref="M31:M32" si="14">IF(H31=0,0,IF(L31&gt;0,IF(L31&lt;F31,(H31-L31)*I31,IF(L31&gt;H31,IF(OR(G31="S",G31="A"),IF((H31-L31),"CFU detr. &gt; CFU sost. ",(H31-L31)*I31),"CFU detr. &gt; CFU manifesto"),(H31-L31)*I31)),IF(AND(H31&gt;F31,L31=""),H31*I31,IF(AND(H31=F31,L31=""),F31*I31,IF(L31=0,"dato non consentito","CFU sost.&gt; CFU manifesto")))))</f>
        <v>0</v>
      </c>
      <c r="N31" s="117">
        <f t="shared" ref="N31:N32" si="15">IF(L31&gt;0,IF(G31="C","errore materia caratt.",L31),0)</f>
        <v>0</v>
      </c>
      <c r="O31" s="10"/>
      <c r="P31" s="10"/>
      <c r="Q31" s="10"/>
    </row>
    <row r="32" spans="1:19" ht="18.75" x14ac:dyDescent="0.3">
      <c r="A32" s="228"/>
      <c r="B32" s="19"/>
      <c r="C32" s="111">
        <v>14</v>
      </c>
      <c r="D32" s="112" t="s">
        <v>46</v>
      </c>
      <c r="E32" s="113" t="s">
        <v>53</v>
      </c>
      <c r="F32" s="170">
        <v>9</v>
      </c>
      <c r="G32" s="170" t="s">
        <v>25</v>
      </c>
      <c r="H32" s="186">
        <f>IF($L$2="EL",F32,0)</f>
        <v>0</v>
      </c>
      <c r="I32" s="159"/>
      <c r="J32" s="160"/>
      <c r="K32" s="115" t="str">
        <f>IF(J32="si",H32*0.05,"")</f>
        <v/>
      </c>
      <c r="L32" s="160"/>
      <c r="M32" s="116">
        <f t="shared" si="14"/>
        <v>0</v>
      </c>
      <c r="N32" s="117">
        <f t="shared" si="15"/>
        <v>0</v>
      </c>
      <c r="O32" s="10"/>
      <c r="P32" s="10"/>
      <c r="Q32" s="10"/>
    </row>
    <row r="33" spans="1:17" ht="7.5" customHeight="1" x14ac:dyDescent="0.3">
      <c r="A33" s="228"/>
      <c r="B33" s="20"/>
      <c r="C33" s="21"/>
      <c r="D33" s="22"/>
      <c r="E33" s="23"/>
      <c r="F33" s="174"/>
      <c r="G33" s="174"/>
      <c r="H33" s="185"/>
      <c r="I33" s="162"/>
      <c r="J33" s="162"/>
      <c r="K33" s="21"/>
      <c r="L33" s="162"/>
      <c r="M33" s="23"/>
      <c r="N33" s="67"/>
      <c r="O33" s="10"/>
      <c r="P33" s="10"/>
      <c r="Q33" s="10"/>
    </row>
    <row r="34" spans="1:17" ht="18.75" x14ac:dyDescent="0.3">
      <c r="A34" s="228"/>
      <c r="B34" s="14" t="s">
        <v>38</v>
      </c>
      <c r="C34" s="15"/>
      <c r="D34" s="16"/>
      <c r="E34" s="16"/>
      <c r="F34" s="175"/>
      <c r="G34" s="176"/>
      <c r="H34" s="176"/>
      <c r="I34" s="164"/>
      <c r="J34" s="164"/>
      <c r="K34" s="16"/>
      <c r="L34" s="164"/>
      <c r="M34" s="16"/>
      <c r="N34" s="68"/>
      <c r="O34" s="10"/>
      <c r="P34" s="10"/>
      <c r="Q34" s="10"/>
    </row>
    <row r="35" spans="1:17" ht="18.75" x14ac:dyDescent="0.3">
      <c r="A35" s="228"/>
      <c r="B35" s="19"/>
      <c r="C35" s="111">
        <v>13</v>
      </c>
      <c r="D35" s="112" t="s">
        <v>51</v>
      </c>
      <c r="E35" s="113" t="s">
        <v>52</v>
      </c>
      <c r="F35" s="170">
        <v>9</v>
      </c>
      <c r="G35" s="170" t="s">
        <v>25</v>
      </c>
      <c r="H35" s="184">
        <f>IF($L$2="EN",F35,0)</f>
        <v>0</v>
      </c>
      <c r="I35" s="159"/>
      <c r="J35" s="160"/>
      <c r="K35" s="115" t="str">
        <f>IF(J35="si",H35*0.05,"")</f>
        <v/>
      </c>
      <c r="L35" s="160"/>
      <c r="M35" s="116">
        <f t="shared" ref="M35:M37" si="16">IF(H35=0,0,IF(L35&gt;0,IF(L35&lt;F35,(H35-L35)*I35,IF(L35&gt;H35,IF(OR(G35="S",G35="A"),IF((H35-L35),"CFU detr. &gt; CFU sost. ",(H35-L35)*I35),"CFU detr. &gt; CFU manifesto"),(H35-L35)*I35)),IF(AND(H35&gt;F35,L35=""),H35*I35,IF(AND(H35=F35,L35=""),F35*I35,IF(L35=0,"dato non consentito","CFU sost.&gt; CFU manifesto")))))</f>
        <v>0</v>
      </c>
      <c r="N35" s="117">
        <f t="shared" ref="N35:N37" si="17">IF(L35&gt;0,IF(G35="C","errore materia caratt.",L35),0)</f>
        <v>0</v>
      </c>
      <c r="O35" s="10"/>
      <c r="P35" s="10"/>
      <c r="Q35" s="10"/>
    </row>
    <row r="36" spans="1:17" ht="18.75" x14ac:dyDescent="0.3">
      <c r="A36" s="228"/>
      <c r="B36" s="19"/>
      <c r="C36" s="111">
        <v>14</v>
      </c>
      <c r="D36" s="112" t="s">
        <v>54</v>
      </c>
      <c r="E36" s="113" t="s">
        <v>55</v>
      </c>
      <c r="F36" s="170">
        <v>6</v>
      </c>
      <c r="G36" s="170" t="s">
        <v>50</v>
      </c>
      <c r="H36" s="184">
        <f>IF($L$2="EN",F36,0)</f>
        <v>0</v>
      </c>
      <c r="I36" s="159"/>
      <c r="J36" s="160"/>
      <c r="K36" s="115" t="str">
        <f t="shared" ref="K36:K37" si="18">IF(J36="si",H36*0.05,"")</f>
        <v/>
      </c>
      <c r="L36" s="160"/>
      <c r="M36" s="116">
        <f t="shared" si="16"/>
        <v>0</v>
      </c>
      <c r="N36" s="117">
        <f t="shared" si="17"/>
        <v>0</v>
      </c>
      <c r="O36" s="10"/>
      <c r="P36" s="10"/>
      <c r="Q36" s="10"/>
    </row>
    <row r="37" spans="1:17" ht="18.75" x14ac:dyDescent="0.3">
      <c r="A37" s="228"/>
      <c r="B37" s="19"/>
      <c r="C37" s="111">
        <v>15</v>
      </c>
      <c r="D37" s="112" t="s">
        <v>56</v>
      </c>
      <c r="E37" s="113" t="s">
        <v>57</v>
      </c>
      <c r="F37" s="170">
        <v>9</v>
      </c>
      <c r="G37" s="170" t="s">
        <v>25</v>
      </c>
      <c r="H37" s="184">
        <f>IF($L$2="EN",F37,0)</f>
        <v>0</v>
      </c>
      <c r="I37" s="159"/>
      <c r="J37" s="160"/>
      <c r="K37" s="115" t="str">
        <f t="shared" si="18"/>
        <v/>
      </c>
      <c r="L37" s="160"/>
      <c r="M37" s="116">
        <f t="shared" si="16"/>
        <v>0</v>
      </c>
      <c r="N37" s="117">
        <f t="shared" si="17"/>
        <v>0</v>
      </c>
      <c r="O37" s="10"/>
      <c r="P37" s="10"/>
      <c r="Q37" s="10"/>
    </row>
    <row r="38" spans="1:17" ht="7.5" customHeight="1" x14ac:dyDescent="0.3">
      <c r="A38" s="228"/>
      <c r="B38" s="27"/>
      <c r="C38" s="21"/>
      <c r="D38" s="28"/>
      <c r="E38" s="23"/>
      <c r="F38" s="174"/>
      <c r="G38" s="180"/>
      <c r="H38" s="187"/>
      <c r="I38" s="162"/>
      <c r="J38" s="162"/>
      <c r="K38" s="21"/>
      <c r="L38" s="162"/>
      <c r="M38" s="23"/>
      <c r="N38" s="67"/>
      <c r="O38" s="10"/>
      <c r="P38" s="10"/>
      <c r="Q38" s="10"/>
    </row>
    <row r="39" spans="1:17" ht="18.75" x14ac:dyDescent="0.3">
      <c r="A39" s="228"/>
      <c r="B39" s="14" t="s">
        <v>39</v>
      </c>
      <c r="C39" s="15"/>
      <c r="D39" s="16"/>
      <c r="E39" s="16"/>
      <c r="F39" s="175"/>
      <c r="G39" s="176"/>
      <c r="H39" s="176"/>
      <c r="I39" s="164"/>
      <c r="J39" s="164"/>
      <c r="K39" s="16"/>
      <c r="L39" s="164"/>
      <c r="M39" s="16"/>
      <c r="N39" s="68"/>
      <c r="O39" s="10"/>
      <c r="P39" s="10"/>
      <c r="Q39" s="10"/>
    </row>
    <row r="40" spans="1:17" ht="18.75" x14ac:dyDescent="0.3">
      <c r="A40" s="228"/>
      <c r="B40" s="19"/>
      <c r="C40" s="111">
        <v>13</v>
      </c>
      <c r="D40" s="112" t="s">
        <v>51</v>
      </c>
      <c r="E40" s="113" t="s">
        <v>52</v>
      </c>
      <c r="F40" s="170">
        <v>9</v>
      </c>
      <c r="G40" s="170" t="s">
        <v>25</v>
      </c>
      <c r="H40" s="184">
        <f>IF($L$2="NU",F40,0)</f>
        <v>0</v>
      </c>
      <c r="I40" s="159"/>
      <c r="J40" s="160"/>
      <c r="K40" s="115" t="str">
        <f>IF(J40="si",H40*0.05,"")</f>
        <v/>
      </c>
      <c r="L40" s="160"/>
      <c r="M40" s="116">
        <f t="shared" ref="M40:M42" si="19">IF(H40=0,0,IF(L40&gt;0,IF(L40&lt;F40,(H40-L40)*I40,IF(L40&gt;H40,IF(OR(G40="S",G40="A"),IF((H40-L40),"CFU detr. &gt; CFU sost. ",(H40-L40)*I40),"CFU detr. &gt; CFU manifesto"),(H40-L40)*I40)),IF(AND(H40&gt;F40,L40=""),H40*I40,IF(AND(H40=F40,L40=""),F40*I40,IF(L40=0,"dato non consentito","CFU sost.&gt; CFU manifesto")))))</f>
        <v>0</v>
      </c>
      <c r="N40" s="117">
        <f t="shared" ref="N40:N42" si="20">IF(L40&gt;0,IF(G40="C","errore materia caratt.",L40),0)</f>
        <v>0</v>
      </c>
      <c r="O40" s="10"/>
      <c r="P40" s="10"/>
      <c r="Q40" s="10"/>
    </row>
    <row r="41" spans="1:17" ht="18.75" x14ac:dyDescent="0.3">
      <c r="A41" s="228"/>
      <c r="B41" s="19"/>
      <c r="C41" s="111">
        <v>14</v>
      </c>
      <c r="D41" s="112" t="s">
        <v>56</v>
      </c>
      <c r="E41" s="113" t="s">
        <v>57</v>
      </c>
      <c r="F41" s="170">
        <v>9</v>
      </c>
      <c r="G41" s="170" t="s">
        <v>25</v>
      </c>
      <c r="H41" s="184">
        <f>IF($L$2="NU",F41,0)</f>
        <v>0</v>
      </c>
      <c r="I41" s="159"/>
      <c r="J41" s="160"/>
      <c r="K41" s="115" t="str">
        <f t="shared" ref="K41:K42" si="21">IF(J41="si",H41*0.05,"")</f>
        <v/>
      </c>
      <c r="L41" s="160"/>
      <c r="M41" s="116">
        <f t="shared" si="19"/>
        <v>0</v>
      </c>
      <c r="N41" s="117">
        <f t="shared" si="20"/>
        <v>0</v>
      </c>
      <c r="O41" s="10"/>
      <c r="P41" s="10"/>
      <c r="Q41" s="10"/>
    </row>
    <row r="42" spans="1:17" ht="18.75" x14ac:dyDescent="0.3">
      <c r="A42" s="228"/>
      <c r="B42" s="19"/>
      <c r="C42" s="111">
        <v>15</v>
      </c>
      <c r="D42" s="112" t="s">
        <v>46</v>
      </c>
      <c r="E42" s="113" t="s">
        <v>58</v>
      </c>
      <c r="F42" s="170">
        <v>6</v>
      </c>
      <c r="G42" s="170" t="s">
        <v>50</v>
      </c>
      <c r="H42" s="184">
        <f>IF($L$2="NU",F42,0)</f>
        <v>0</v>
      </c>
      <c r="I42" s="159"/>
      <c r="J42" s="160"/>
      <c r="K42" s="115" t="str">
        <f t="shared" si="21"/>
        <v/>
      </c>
      <c r="L42" s="160"/>
      <c r="M42" s="116">
        <f t="shared" si="19"/>
        <v>0</v>
      </c>
      <c r="N42" s="117">
        <f t="shared" si="20"/>
        <v>0</v>
      </c>
      <c r="O42" s="10"/>
      <c r="P42" s="10"/>
      <c r="Q42" s="10"/>
    </row>
    <row r="43" spans="1:17" ht="19.5" thickBot="1" x14ac:dyDescent="0.35">
      <c r="A43" s="229"/>
      <c r="B43" s="69"/>
      <c r="C43" s="70"/>
      <c r="D43" s="71"/>
      <c r="E43" s="72" t="s">
        <v>37</v>
      </c>
      <c r="F43" s="181"/>
      <c r="G43" s="181"/>
      <c r="H43" s="168">
        <f>SUM(H24:H42)</f>
        <v>36</v>
      </c>
      <c r="I43" s="168"/>
      <c r="J43" s="168"/>
      <c r="K43" s="70"/>
      <c r="L43" s="168"/>
      <c r="M43" s="72"/>
      <c r="N43" s="73"/>
      <c r="O43" s="10"/>
      <c r="P43" s="10"/>
      <c r="Q43" s="10"/>
    </row>
    <row r="44" spans="1:17" s="25" customFormat="1" ht="18.75" x14ac:dyDescent="0.3">
      <c r="A44" s="230" t="s">
        <v>109</v>
      </c>
      <c r="B44" s="57" t="s">
        <v>15</v>
      </c>
      <c r="C44" s="58"/>
      <c r="D44" s="59"/>
      <c r="E44" s="59"/>
      <c r="F44" s="182"/>
      <c r="G44" s="183"/>
      <c r="H44" s="169"/>
      <c r="I44" s="169"/>
      <c r="J44" s="169"/>
      <c r="K44" s="59"/>
      <c r="L44" s="169"/>
      <c r="M44" s="59"/>
      <c r="N44" s="61"/>
      <c r="O44" s="10"/>
      <c r="P44" s="10"/>
      <c r="Q44" s="10"/>
    </row>
    <row r="45" spans="1:17" ht="15.6" customHeight="1" x14ac:dyDescent="0.3">
      <c r="A45" s="231"/>
      <c r="B45" s="19"/>
      <c r="C45" s="111">
        <v>16</v>
      </c>
      <c r="D45" s="112" t="s">
        <v>44</v>
      </c>
      <c r="E45" s="113" t="s">
        <v>59</v>
      </c>
      <c r="F45" s="170">
        <v>9</v>
      </c>
      <c r="G45" s="170" t="s">
        <v>25</v>
      </c>
      <c r="H45" s="157">
        <v>9</v>
      </c>
      <c r="I45" s="157"/>
      <c r="J45" s="160"/>
      <c r="K45" s="115" t="str">
        <f>IF(J45="si",H45*0.05,"")</f>
        <v/>
      </c>
      <c r="L45" s="160"/>
      <c r="M45" s="116">
        <f t="shared" ref="M45" si="22">IF(H45=0,0,IF(L45&gt;0,IF(L45&lt;F45,(H45-L45)*I45,IF(L45&gt;H45,IF(OR(G45="S",G45="A"),IF((H45-L45),"CFU detr. &gt; CFU sost. ",(H45-L45)*I45),"CFU detr. &gt; CFU manifesto"),(H45-L45)*I45)),IF(AND(H45&gt;F45,L45=""),H45*I45,IF(AND(H45=F45,L45=""),F45*I45,IF(L45=0,"dato non consentito","CFU sost.&gt; CFU manifesto")))))</f>
        <v>0</v>
      </c>
      <c r="N45" s="117">
        <f t="shared" ref="N45" si="23">IF(L45&gt;0,IF(G45="C","errore materia caratt.",L45),0)</f>
        <v>0</v>
      </c>
      <c r="O45" s="10"/>
      <c r="P45" s="10"/>
      <c r="Q45" s="10"/>
    </row>
    <row r="46" spans="1:17" ht="18.75" x14ac:dyDescent="0.3">
      <c r="A46" s="231"/>
      <c r="B46" s="19"/>
      <c r="C46" s="111">
        <v>17</v>
      </c>
      <c r="D46" s="112"/>
      <c r="E46" s="113" t="s">
        <v>60</v>
      </c>
      <c r="F46" s="170">
        <v>3</v>
      </c>
      <c r="G46" s="170" t="s">
        <v>61</v>
      </c>
      <c r="H46" s="159">
        <v>3</v>
      </c>
      <c r="I46" s="160" t="s">
        <v>33</v>
      </c>
      <c r="J46" s="160"/>
      <c r="K46" s="115" t="str">
        <f t="shared" ref="K46" si="24">IF(J46="si",H46*0.05,"")</f>
        <v/>
      </c>
      <c r="L46" s="160"/>
      <c r="M46" s="116" t="s">
        <v>106</v>
      </c>
      <c r="N46" s="117"/>
      <c r="O46" s="10"/>
      <c r="P46" s="10"/>
      <c r="Q46" s="10"/>
    </row>
    <row r="47" spans="1:17" ht="7.5" customHeight="1" x14ac:dyDescent="0.3">
      <c r="A47" s="231"/>
      <c r="B47" s="20"/>
      <c r="C47" s="21"/>
      <c r="D47" s="22"/>
      <c r="E47" s="23"/>
      <c r="F47" s="174"/>
      <c r="G47" s="174"/>
      <c r="H47" s="163"/>
      <c r="I47" s="162"/>
      <c r="J47" s="162"/>
      <c r="K47" s="21"/>
      <c r="L47" s="162"/>
      <c r="M47" s="23"/>
      <c r="N47" s="24"/>
      <c r="O47" s="10"/>
      <c r="P47" s="10"/>
      <c r="Q47" s="10"/>
    </row>
    <row r="48" spans="1:17" ht="18.75" x14ac:dyDescent="0.3">
      <c r="A48" s="231"/>
      <c r="B48" s="14" t="s">
        <v>34</v>
      </c>
      <c r="C48" s="15"/>
      <c r="D48" s="16"/>
      <c r="E48" s="16"/>
      <c r="F48" s="175"/>
      <c r="G48" s="176"/>
      <c r="H48" s="164"/>
      <c r="I48" s="164"/>
      <c r="J48" s="164"/>
      <c r="K48" s="16"/>
      <c r="L48" s="164"/>
      <c r="M48" s="16"/>
      <c r="N48" s="18"/>
      <c r="O48" s="10"/>
      <c r="P48" s="10"/>
      <c r="Q48" s="10"/>
    </row>
    <row r="49" spans="1:17" ht="18.75" x14ac:dyDescent="0.3">
      <c r="A49" s="231"/>
      <c r="B49" s="19"/>
      <c r="C49" s="111">
        <v>18</v>
      </c>
      <c r="D49" s="112" t="s">
        <v>62</v>
      </c>
      <c r="E49" s="113" t="s">
        <v>63</v>
      </c>
      <c r="F49" s="170">
        <v>9</v>
      </c>
      <c r="G49" s="170" t="s">
        <v>25</v>
      </c>
      <c r="H49" s="161">
        <f>IF($L$2="EL",F49,0)</f>
        <v>0</v>
      </c>
      <c r="I49" s="159"/>
      <c r="J49" s="160"/>
      <c r="K49" s="115" t="str">
        <f>IF(J49="si",H49*0.05,"")</f>
        <v/>
      </c>
      <c r="L49" s="160"/>
      <c r="M49" s="116">
        <f t="shared" ref="M49:M53" si="25">IF(H49=0,0,IF(L49&gt;0,IF(L49&lt;F49,(H49-L49)*I49,IF(L49&gt;H49,IF(OR(G49="S",G49="A"),IF((H49-L49),"CFU detr. &gt; CFU sost. ",(H49-L49)*I49),"CFU detr. &gt; CFU manifesto"),(H49-L49)*I49)),IF(AND(H49&gt;F49,L49=""),H49*I49,IF(AND(H49=F49,L49=""),F49*I49,IF(L49=0,"dato non consentito","CFU sost.&gt; CFU manifesto")))))</f>
        <v>0</v>
      </c>
      <c r="N49" s="117">
        <f t="shared" ref="N49:N53" si="26">IF(L49&gt;0,IF(G49="C","errore materia caratt.",L49),0)</f>
        <v>0</v>
      </c>
      <c r="O49" s="10"/>
      <c r="P49" s="10"/>
      <c r="Q49" s="10"/>
    </row>
    <row r="50" spans="1:17" ht="18.75" x14ac:dyDescent="0.3">
      <c r="A50" s="231"/>
      <c r="B50" s="19"/>
      <c r="C50" s="111">
        <v>19</v>
      </c>
      <c r="D50" s="112" t="s">
        <v>64</v>
      </c>
      <c r="E50" s="113" t="s">
        <v>65</v>
      </c>
      <c r="F50" s="170">
        <v>12</v>
      </c>
      <c r="G50" s="170" t="s">
        <v>25</v>
      </c>
      <c r="H50" s="161">
        <f>IF($L$2="EL",F50,0)</f>
        <v>0</v>
      </c>
      <c r="I50" s="159"/>
      <c r="J50" s="160"/>
      <c r="K50" s="115" t="str">
        <f t="shared" ref="K50:K53" si="27">IF(J50="si",H50*0.05,"")</f>
        <v/>
      </c>
      <c r="L50" s="160"/>
      <c r="M50" s="116">
        <f t="shared" si="25"/>
        <v>0</v>
      </c>
      <c r="N50" s="117">
        <f t="shared" si="26"/>
        <v>0</v>
      </c>
      <c r="O50" s="10"/>
      <c r="P50" s="10"/>
      <c r="Q50" s="10"/>
    </row>
    <row r="51" spans="1:17" ht="18.75" x14ac:dyDescent="0.3">
      <c r="A51" s="231"/>
      <c r="B51" s="19"/>
      <c r="C51" s="111">
        <v>20</v>
      </c>
      <c r="D51" s="112" t="s">
        <v>66</v>
      </c>
      <c r="E51" s="113" t="s">
        <v>67</v>
      </c>
      <c r="F51" s="170">
        <v>12</v>
      </c>
      <c r="G51" s="170" t="s">
        <v>25</v>
      </c>
      <c r="H51" s="161">
        <f>IF($L$2="EL",F51,0)</f>
        <v>0</v>
      </c>
      <c r="I51" s="159"/>
      <c r="J51" s="160"/>
      <c r="K51" s="115" t="str">
        <f t="shared" si="27"/>
        <v/>
      </c>
      <c r="L51" s="160"/>
      <c r="M51" s="116">
        <f t="shared" si="25"/>
        <v>0</v>
      </c>
      <c r="N51" s="117">
        <f t="shared" si="26"/>
        <v>0</v>
      </c>
      <c r="O51" s="10"/>
      <c r="P51" s="10"/>
      <c r="Q51" s="10"/>
    </row>
    <row r="52" spans="1:17" ht="18.75" x14ac:dyDescent="0.3">
      <c r="A52" s="231"/>
      <c r="B52" s="19"/>
      <c r="C52" s="111">
        <v>21</v>
      </c>
      <c r="D52" s="112" t="s">
        <v>40</v>
      </c>
      <c r="E52" s="113"/>
      <c r="F52" s="170">
        <v>6</v>
      </c>
      <c r="G52" s="170" t="s">
        <v>41</v>
      </c>
      <c r="H52" s="161">
        <f>IF($L$2="EL",F52,0)</f>
        <v>0</v>
      </c>
      <c r="I52" s="159"/>
      <c r="J52" s="160"/>
      <c r="K52" s="115" t="str">
        <f t="shared" si="27"/>
        <v/>
      </c>
      <c r="L52" s="160"/>
      <c r="M52" s="116">
        <f t="shared" si="25"/>
        <v>0</v>
      </c>
      <c r="N52" s="117">
        <f t="shared" si="26"/>
        <v>0</v>
      </c>
      <c r="O52" s="10"/>
      <c r="P52" s="10"/>
      <c r="Q52" s="10"/>
    </row>
    <row r="53" spans="1:17" ht="18.75" x14ac:dyDescent="0.3">
      <c r="A53" s="231"/>
      <c r="B53" s="19"/>
      <c r="C53" s="111">
        <v>22</v>
      </c>
      <c r="D53" s="112" t="s">
        <v>40</v>
      </c>
      <c r="E53" s="113"/>
      <c r="F53" s="170">
        <v>6</v>
      </c>
      <c r="G53" s="170" t="s">
        <v>41</v>
      </c>
      <c r="H53" s="161">
        <f>IF($L$2="EL",F52,0)</f>
        <v>0</v>
      </c>
      <c r="I53" s="159"/>
      <c r="J53" s="160"/>
      <c r="K53" s="115" t="str">
        <f t="shared" si="27"/>
        <v/>
      </c>
      <c r="L53" s="160"/>
      <c r="M53" s="116">
        <f t="shared" si="25"/>
        <v>0</v>
      </c>
      <c r="N53" s="117">
        <f t="shared" si="26"/>
        <v>0</v>
      </c>
      <c r="O53" s="10"/>
      <c r="P53" s="10"/>
      <c r="Q53" s="10"/>
    </row>
    <row r="54" spans="1:17" ht="6.75" customHeight="1" x14ac:dyDescent="0.3">
      <c r="A54" s="231"/>
      <c r="B54" s="20"/>
      <c r="C54" s="21"/>
      <c r="D54" s="22"/>
      <c r="E54" s="23"/>
      <c r="F54" s="174"/>
      <c r="G54" s="174"/>
      <c r="H54" s="163"/>
      <c r="I54" s="162"/>
      <c r="J54" s="162"/>
      <c r="K54" s="21"/>
      <c r="L54" s="162"/>
      <c r="M54" s="23"/>
      <c r="N54" s="24"/>
      <c r="O54" s="10"/>
      <c r="P54" s="10"/>
      <c r="Q54" s="10"/>
    </row>
    <row r="55" spans="1:17" ht="18.75" x14ac:dyDescent="0.3">
      <c r="A55" s="231"/>
      <c r="B55" s="14" t="s">
        <v>38</v>
      </c>
      <c r="C55" s="15"/>
      <c r="D55" s="16"/>
      <c r="E55" s="16"/>
      <c r="F55" s="175"/>
      <c r="G55" s="176"/>
      <c r="H55" s="164"/>
      <c r="I55" s="164"/>
      <c r="J55" s="164"/>
      <c r="K55" s="16"/>
      <c r="L55" s="164"/>
      <c r="M55" s="16"/>
      <c r="N55" s="18"/>
      <c r="O55" s="10"/>
      <c r="P55" s="10"/>
      <c r="Q55" s="10"/>
    </row>
    <row r="56" spans="1:17" ht="18.75" x14ac:dyDescent="0.3">
      <c r="A56" s="231"/>
      <c r="B56" s="19"/>
      <c r="C56" s="111">
        <v>18</v>
      </c>
      <c r="D56" s="112" t="s">
        <v>46</v>
      </c>
      <c r="E56" s="113" t="s">
        <v>53</v>
      </c>
      <c r="F56" s="170">
        <v>9</v>
      </c>
      <c r="G56" s="170" t="s">
        <v>25</v>
      </c>
      <c r="H56" s="161">
        <f t="shared" ref="H56:H61" si="28">IF($L$2="EN",F56,0)</f>
        <v>0</v>
      </c>
      <c r="I56" s="159"/>
      <c r="J56" s="160"/>
      <c r="K56" s="115" t="str">
        <f>IF(J56="si",H56*0.05,"")</f>
        <v/>
      </c>
      <c r="L56" s="160"/>
      <c r="M56" s="116">
        <f t="shared" ref="M56:M61" si="29">IF(H56=0,0,IF(L56&gt;0,IF(L56&lt;F56,(H56-L56)*I56,IF(L56&gt;H56,IF(OR(G56="S",G56="A"),IF((H56-L56),"CFU detr. &gt; CFU sost. ",(H56-L56)*I56),"CFU detr. &gt; CFU manifesto"),(H56-L56)*I56)),IF(AND(H56&gt;F56,L56=""),H56*I56,IF(AND(H56=F56,L56=""),F56*I56,IF(L56=0,"dato non consentito","CFU sost.&gt; CFU manifesto")))))</f>
        <v>0</v>
      </c>
      <c r="N56" s="117">
        <f t="shared" ref="N56:N61" si="30">IF(L56&gt;0,IF(G56="C","errore materia caratt.",L56),0)</f>
        <v>0</v>
      </c>
      <c r="O56" s="10"/>
      <c r="P56" s="10"/>
      <c r="Q56" s="10"/>
    </row>
    <row r="57" spans="1:17" ht="18.75" x14ac:dyDescent="0.3">
      <c r="A57" s="231"/>
      <c r="B57" s="19"/>
      <c r="C57" s="111">
        <v>19</v>
      </c>
      <c r="D57" s="112" t="s">
        <v>44</v>
      </c>
      <c r="E57" s="113" t="s">
        <v>68</v>
      </c>
      <c r="F57" s="170">
        <v>9</v>
      </c>
      <c r="G57" s="170" t="s">
        <v>25</v>
      </c>
      <c r="H57" s="161">
        <f t="shared" si="28"/>
        <v>0</v>
      </c>
      <c r="I57" s="159"/>
      <c r="J57" s="160"/>
      <c r="K57" s="115" t="str">
        <f t="shared" ref="K57:K60" si="31">IF(J57="si",H57*0.05,"")</f>
        <v/>
      </c>
      <c r="L57" s="160"/>
      <c r="M57" s="116">
        <f t="shared" si="29"/>
        <v>0</v>
      </c>
      <c r="N57" s="117">
        <f t="shared" si="30"/>
        <v>0</v>
      </c>
      <c r="O57" s="10"/>
      <c r="P57" s="10"/>
      <c r="Q57" s="10"/>
    </row>
    <row r="58" spans="1:17" ht="18.75" x14ac:dyDescent="0.3">
      <c r="A58" s="231"/>
      <c r="B58" s="19"/>
      <c r="C58" s="111">
        <v>20</v>
      </c>
      <c r="D58" s="112" t="s">
        <v>46</v>
      </c>
      <c r="E58" s="113" t="s">
        <v>69</v>
      </c>
      <c r="F58" s="170">
        <v>6</v>
      </c>
      <c r="G58" s="170" t="s">
        <v>50</v>
      </c>
      <c r="H58" s="161">
        <f t="shared" si="28"/>
        <v>0</v>
      </c>
      <c r="I58" s="159"/>
      <c r="J58" s="160"/>
      <c r="K58" s="115" t="str">
        <f t="shared" si="31"/>
        <v/>
      </c>
      <c r="L58" s="160"/>
      <c r="M58" s="116">
        <f t="shared" si="29"/>
        <v>0</v>
      </c>
      <c r="N58" s="117">
        <f t="shared" si="30"/>
        <v>0</v>
      </c>
      <c r="O58" s="10"/>
      <c r="P58" s="10"/>
      <c r="Q58" s="10"/>
    </row>
    <row r="59" spans="1:17" ht="18.75" x14ac:dyDescent="0.3">
      <c r="A59" s="231"/>
      <c r="B59" s="19"/>
      <c r="C59" s="111">
        <v>21</v>
      </c>
      <c r="D59" s="112" t="s">
        <v>70</v>
      </c>
      <c r="E59" s="113" t="s">
        <v>71</v>
      </c>
      <c r="F59" s="170">
        <v>6</v>
      </c>
      <c r="G59" s="170" t="s">
        <v>25</v>
      </c>
      <c r="H59" s="161">
        <f t="shared" si="28"/>
        <v>0</v>
      </c>
      <c r="I59" s="159"/>
      <c r="J59" s="160"/>
      <c r="K59" s="115" t="str">
        <f t="shared" si="31"/>
        <v/>
      </c>
      <c r="L59" s="160"/>
      <c r="M59" s="116">
        <f t="shared" si="29"/>
        <v>0</v>
      </c>
      <c r="N59" s="117">
        <f t="shared" si="30"/>
        <v>0</v>
      </c>
      <c r="O59" s="10"/>
      <c r="P59" s="10"/>
      <c r="Q59" s="10"/>
    </row>
    <row r="60" spans="1:17" ht="18.75" x14ac:dyDescent="0.3">
      <c r="A60" s="231"/>
      <c r="B60" s="19"/>
      <c r="C60" s="111">
        <v>22</v>
      </c>
      <c r="D60" s="112" t="s">
        <v>40</v>
      </c>
      <c r="E60" s="113"/>
      <c r="F60" s="170">
        <v>6</v>
      </c>
      <c r="G60" s="170" t="s">
        <v>41</v>
      </c>
      <c r="H60" s="161">
        <f t="shared" si="28"/>
        <v>0</v>
      </c>
      <c r="I60" s="159"/>
      <c r="J60" s="160"/>
      <c r="K60" s="115" t="str">
        <f t="shared" si="31"/>
        <v/>
      </c>
      <c r="L60" s="160"/>
      <c r="M60" s="116">
        <f t="shared" si="29"/>
        <v>0</v>
      </c>
      <c r="N60" s="117">
        <f t="shared" si="30"/>
        <v>0</v>
      </c>
      <c r="O60" s="10"/>
      <c r="P60" s="10"/>
      <c r="Q60" s="10"/>
    </row>
    <row r="61" spans="1:17" ht="18.75" x14ac:dyDescent="0.3">
      <c r="A61" s="231"/>
      <c r="B61" s="19"/>
      <c r="C61" s="111">
        <v>23</v>
      </c>
      <c r="D61" s="112" t="s">
        <v>40</v>
      </c>
      <c r="E61" s="113"/>
      <c r="F61" s="170">
        <v>6</v>
      </c>
      <c r="G61" s="170" t="s">
        <v>41</v>
      </c>
      <c r="H61" s="161">
        <f t="shared" si="28"/>
        <v>0</v>
      </c>
      <c r="I61" s="159"/>
      <c r="J61" s="160"/>
      <c r="K61" s="115" t="str">
        <f t="shared" ref="K61" si="32">IF(J61="si",H61*0.05,"")</f>
        <v/>
      </c>
      <c r="L61" s="160"/>
      <c r="M61" s="116">
        <f t="shared" si="29"/>
        <v>0</v>
      </c>
      <c r="N61" s="117">
        <f t="shared" si="30"/>
        <v>0</v>
      </c>
      <c r="O61" s="10"/>
      <c r="P61" s="10"/>
      <c r="Q61" s="10"/>
    </row>
    <row r="62" spans="1:17" ht="6.75" customHeight="1" x14ac:dyDescent="0.3">
      <c r="A62" s="231"/>
      <c r="B62" s="20"/>
      <c r="C62" s="21"/>
      <c r="D62" s="22"/>
      <c r="E62" s="23"/>
      <c r="F62" s="174"/>
      <c r="G62" s="174"/>
      <c r="H62" s="163"/>
      <c r="I62" s="162"/>
      <c r="J62" s="162"/>
      <c r="K62" s="21"/>
      <c r="L62" s="162"/>
      <c r="M62" s="23"/>
      <c r="N62" s="24"/>
      <c r="O62" s="10"/>
      <c r="P62" s="10"/>
      <c r="Q62" s="10"/>
    </row>
    <row r="63" spans="1:17" ht="18.75" x14ac:dyDescent="0.3">
      <c r="A63" s="231"/>
      <c r="B63" s="14" t="s">
        <v>39</v>
      </c>
      <c r="C63" s="15"/>
      <c r="D63" s="16"/>
      <c r="E63" s="16"/>
      <c r="F63" s="175"/>
      <c r="G63" s="176"/>
      <c r="H63" s="164"/>
      <c r="I63" s="164"/>
      <c r="J63" s="164"/>
      <c r="K63" s="16"/>
      <c r="L63" s="164"/>
      <c r="M63" s="16"/>
      <c r="N63" s="18"/>
      <c r="O63" s="10"/>
      <c r="P63" s="10"/>
      <c r="Q63" s="10"/>
    </row>
    <row r="64" spans="1:17" ht="18.75" x14ac:dyDescent="0.3">
      <c r="A64" s="231"/>
      <c r="B64" s="19"/>
      <c r="C64" s="111">
        <v>18</v>
      </c>
      <c r="D64" s="112" t="s">
        <v>46</v>
      </c>
      <c r="E64" s="113" t="s">
        <v>69</v>
      </c>
      <c r="F64" s="170">
        <v>6</v>
      </c>
      <c r="G64" s="170" t="s">
        <v>50</v>
      </c>
      <c r="H64" s="161">
        <f t="shared" ref="H64:H69" si="33">IF($L$2="NU",F64,0)</f>
        <v>0</v>
      </c>
      <c r="I64" s="159"/>
      <c r="J64" s="160"/>
      <c r="K64" s="115" t="str">
        <f>IF(J64="si",H64*0.05,"")</f>
        <v/>
      </c>
      <c r="L64" s="160"/>
      <c r="M64" s="116">
        <f t="shared" ref="M64:M69" si="34">IF(H64=0,0,IF(L64&gt;0,IF(L64&lt;F64,(H64-L64)*I64,IF(L64&gt;H64,IF(OR(G64="S",G64="A"),IF((H64-L64),"CFU detr. &gt; CFU sost. ",(H64-L64)*I64),"CFU detr. &gt; CFU manifesto"),(H64-L64)*I64)),IF(AND(H64&gt;F64,L64=""),H64*I64,IF(AND(H64=F64,L64=""),F64*I64,IF(L64=0,"dato non consentito","CFU sost.&gt; CFU manifesto")))))</f>
        <v>0</v>
      </c>
      <c r="N64" s="117">
        <f t="shared" ref="N64:N69" si="35">IF(L64&gt;0,IF(G64="C","errore materia caratt.",L64),0)</f>
        <v>0</v>
      </c>
      <c r="O64" s="10"/>
      <c r="P64" s="10"/>
      <c r="Q64" s="10"/>
    </row>
    <row r="65" spans="1:17" ht="18.75" x14ac:dyDescent="0.3">
      <c r="A65" s="231"/>
      <c r="B65" s="19"/>
      <c r="C65" s="111">
        <v>19</v>
      </c>
      <c r="D65" s="112" t="s">
        <v>46</v>
      </c>
      <c r="E65" s="113" t="s">
        <v>53</v>
      </c>
      <c r="F65" s="170">
        <v>9</v>
      </c>
      <c r="G65" s="170" t="s">
        <v>25</v>
      </c>
      <c r="H65" s="161">
        <f t="shared" si="33"/>
        <v>0</v>
      </c>
      <c r="I65" s="159"/>
      <c r="J65" s="160"/>
      <c r="K65" s="115" t="str">
        <f t="shared" ref="K65:K69" si="36">IF(J65="si",H65*0.05,"")</f>
        <v/>
      </c>
      <c r="L65" s="160"/>
      <c r="M65" s="116">
        <f t="shared" si="34"/>
        <v>0</v>
      </c>
      <c r="N65" s="117">
        <f t="shared" si="35"/>
        <v>0</v>
      </c>
      <c r="O65" s="10"/>
      <c r="P65" s="10"/>
      <c r="Q65" s="10"/>
    </row>
    <row r="66" spans="1:17" ht="18.75" x14ac:dyDescent="0.3">
      <c r="A66" s="231"/>
      <c r="B66" s="19"/>
      <c r="C66" s="111">
        <v>20</v>
      </c>
      <c r="D66" s="112" t="s">
        <v>72</v>
      </c>
      <c r="E66" s="113" t="s">
        <v>73</v>
      </c>
      <c r="F66" s="170">
        <v>6</v>
      </c>
      <c r="G66" s="170" t="s">
        <v>25</v>
      </c>
      <c r="H66" s="161">
        <f t="shared" si="33"/>
        <v>0</v>
      </c>
      <c r="I66" s="159"/>
      <c r="J66" s="160"/>
      <c r="K66" s="115" t="str">
        <f t="shared" si="36"/>
        <v/>
      </c>
      <c r="L66" s="160"/>
      <c r="M66" s="116">
        <f t="shared" si="34"/>
        <v>0</v>
      </c>
      <c r="N66" s="117">
        <f t="shared" si="35"/>
        <v>0</v>
      </c>
      <c r="O66" s="10"/>
      <c r="P66" s="10"/>
      <c r="Q66" s="10"/>
    </row>
    <row r="67" spans="1:17" ht="18.75" x14ac:dyDescent="0.3">
      <c r="A67" s="231"/>
      <c r="B67" s="19"/>
      <c r="C67" s="111">
        <v>21</v>
      </c>
      <c r="D67" s="112" t="s">
        <v>46</v>
      </c>
      <c r="E67" s="113" t="s">
        <v>74</v>
      </c>
      <c r="F67" s="170">
        <v>9</v>
      </c>
      <c r="G67" s="170" t="s">
        <v>25</v>
      </c>
      <c r="H67" s="161">
        <f t="shared" si="33"/>
        <v>0</v>
      </c>
      <c r="I67" s="159"/>
      <c r="J67" s="160"/>
      <c r="K67" s="115" t="str">
        <f t="shared" si="36"/>
        <v/>
      </c>
      <c r="L67" s="160"/>
      <c r="M67" s="116">
        <f t="shared" si="34"/>
        <v>0</v>
      </c>
      <c r="N67" s="117">
        <f t="shared" si="35"/>
        <v>0</v>
      </c>
      <c r="O67" s="10"/>
      <c r="P67" s="10"/>
      <c r="Q67" s="10"/>
    </row>
    <row r="68" spans="1:17" ht="18.75" x14ac:dyDescent="0.3">
      <c r="A68" s="231"/>
      <c r="B68" s="19"/>
      <c r="C68" s="111">
        <v>22</v>
      </c>
      <c r="D68" s="112" t="s">
        <v>72</v>
      </c>
      <c r="E68" s="113" t="s">
        <v>75</v>
      </c>
      <c r="F68" s="170">
        <v>6</v>
      </c>
      <c r="G68" s="170" t="s">
        <v>25</v>
      </c>
      <c r="H68" s="161">
        <f t="shared" si="33"/>
        <v>0</v>
      </c>
      <c r="I68" s="159"/>
      <c r="J68" s="160"/>
      <c r="K68" s="115" t="str">
        <f t="shared" si="36"/>
        <v/>
      </c>
      <c r="L68" s="160"/>
      <c r="M68" s="116">
        <f t="shared" si="34"/>
        <v>0</v>
      </c>
      <c r="N68" s="117">
        <f t="shared" si="35"/>
        <v>0</v>
      </c>
      <c r="O68" s="10"/>
      <c r="P68" s="10"/>
      <c r="Q68" s="10"/>
    </row>
    <row r="69" spans="1:17" ht="18.75" x14ac:dyDescent="0.3">
      <c r="A69" s="231"/>
      <c r="B69" s="19"/>
      <c r="C69" s="111">
        <v>23</v>
      </c>
      <c r="D69" s="112" t="s">
        <v>40</v>
      </c>
      <c r="E69" s="113"/>
      <c r="F69" s="170">
        <v>6</v>
      </c>
      <c r="G69" s="170" t="s">
        <v>41</v>
      </c>
      <c r="H69" s="161">
        <f t="shared" si="33"/>
        <v>0</v>
      </c>
      <c r="I69" s="159"/>
      <c r="J69" s="160"/>
      <c r="K69" s="115" t="str">
        <f t="shared" si="36"/>
        <v/>
      </c>
      <c r="L69" s="160"/>
      <c r="M69" s="116">
        <f t="shared" si="34"/>
        <v>0</v>
      </c>
      <c r="N69" s="117">
        <f t="shared" si="35"/>
        <v>0</v>
      </c>
      <c r="O69" s="10"/>
      <c r="P69" s="10"/>
      <c r="Q69" s="10"/>
    </row>
    <row r="70" spans="1:17" ht="19.5" thickBot="1" x14ac:dyDescent="0.35">
      <c r="A70" s="232"/>
      <c r="B70" s="20"/>
      <c r="C70" s="21"/>
      <c r="D70" s="22"/>
      <c r="E70" s="23" t="s">
        <v>37</v>
      </c>
      <c r="F70" s="174"/>
      <c r="G70" s="174"/>
      <c r="H70" s="21">
        <f>SUM(H45:H69)</f>
        <v>12</v>
      </c>
      <c r="I70" s="21"/>
      <c r="J70" s="21"/>
      <c r="K70" s="21"/>
      <c r="L70" s="21"/>
      <c r="M70" s="23"/>
      <c r="N70" s="52"/>
      <c r="O70" s="6"/>
      <c r="P70" s="10"/>
      <c r="Q70" s="10"/>
    </row>
    <row r="71" spans="1:17" ht="19.5" thickBot="1" x14ac:dyDescent="0.35">
      <c r="A71" s="102"/>
      <c r="B71" s="233" t="s">
        <v>103</v>
      </c>
      <c r="C71" s="234"/>
      <c r="D71" s="234"/>
      <c r="E71" s="235"/>
      <c r="F71" s="89" t="s">
        <v>120</v>
      </c>
      <c r="G71" s="165"/>
      <c r="H71" s="87"/>
      <c r="I71" s="87"/>
      <c r="J71" s="87"/>
      <c r="K71" s="87"/>
      <c r="L71" s="87"/>
      <c r="M71" s="86"/>
      <c r="N71" s="88"/>
      <c r="O71" s="6"/>
      <c r="P71" s="10"/>
      <c r="Q71" s="10"/>
    </row>
    <row r="72" spans="1:17" ht="19.5" thickBot="1" x14ac:dyDescent="0.35">
      <c r="A72" s="102"/>
      <c r="B72" s="199"/>
      <c r="C72" s="199"/>
      <c r="D72" s="199"/>
      <c r="E72" s="199" t="s">
        <v>134</v>
      </c>
      <c r="F72" s="89" t="s">
        <v>120</v>
      </c>
      <c r="G72" s="165"/>
      <c r="H72" s="200"/>
      <c r="I72" s="200"/>
      <c r="J72" s="200"/>
      <c r="K72" s="200"/>
      <c r="L72" s="200"/>
      <c r="M72" s="201"/>
      <c r="N72" s="88"/>
      <c r="O72" s="6"/>
      <c r="P72" s="10"/>
      <c r="Q72" s="10"/>
    </row>
    <row r="73" spans="1:17" ht="12.75" thickBot="1" x14ac:dyDescent="0.25">
      <c r="A73" s="29"/>
      <c r="B73" s="30"/>
      <c r="C73" s="30"/>
      <c r="D73" s="31"/>
      <c r="E73" s="32"/>
      <c r="F73" s="33"/>
      <c r="G73" s="32"/>
      <c r="H73" s="32"/>
      <c r="I73" s="34"/>
      <c r="J73" s="34"/>
      <c r="K73" s="34"/>
      <c r="L73" s="34"/>
      <c r="M73" s="34"/>
      <c r="N73" s="35"/>
      <c r="O73" s="9"/>
    </row>
    <row r="74" spans="1:17" ht="15" x14ac:dyDescent="0.25">
      <c r="A74" s="4"/>
      <c r="B74" s="3"/>
      <c r="D74" s="3"/>
      <c r="E74" s="129" t="s">
        <v>79</v>
      </c>
      <c r="F74" s="125">
        <f>IF(F78&gt;180,F78-3-3-6-N5,F76-3-3-N5)</f>
        <v>96</v>
      </c>
      <c r="G74" s="9"/>
      <c r="H74" s="129" t="s">
        <v>76</v>
      </c>
      <c r="I74" s="130"/>
      <c r="J74" s="130"/>
      <c r="K74" s="130"/>
      <c r="L74" s="130"/>
      <c r="M74" s="132">
        <f>SUM(M7:M69)</f>
        <v>0</v>
      </c>
      <c r="N74" s="9"/>
    </row>
    <row r="75" spans="1:17" ht="15" x14ac:dyDescent="0.25">
      <c r="A75" s="4"/>
      <c r="B75" s="3"/>
      <c r="D75" s="3"/>
      <c r="E75" s="133" t="s">
        <v>81</v>
      </c>
      <c r="F75" s="127">
        <f>COUNTIF(J7:J70,"sì")</f>
        <v>0</v>
      </c>
      <c r="G75" s="9"/>
      <c r="H75" s="133" t="s">
        <v>3</v>
      </c>
      <c r="I75" s="134"/>
      <c r="J75" s="134"/>
      <c r="K75" s="134"/>
      <c r="L75" s="134"/>
      <c r="M75" s="136">
        <f>M74/F74*110/30</f>
        <v>0</v>
      </c>
    </row>
    <row r="76" spans="1:17" ht="15" x14ac:dyDescent="0.25">
      <c r="B76" s="3"/>
      <c r="D76" s="3"/>
      <c r="E76" s="133" t="s">
        <v>82</v>
      </c>
      <c r="F76" s="127">
        <f>SUM(H23+H43+H70)</f>
        <v>102</v>
      </c>
      <c r="G76" s="9"/>
      <c r="H76" s="133" t="s">
        <v>102</v>
      </c>
      <c r="I76" s="137"/>
      <c r="J76" s="137"/>
      <c r="K76" s="137"/>
      <c r="L76" s="137"/>
      <c r="M76" s="136">
        <f>M74/F74</f>
        <v>0</v>
      </c>
    </row>
    <row r="77" spans="1:17" ht="15" x14ac:dyDescent="0.25">
      <c r="A77" s="4"/>
      <c r="B77" s="3"/>
      <c r="D77" s="3"/>
      <c r="E77" s="133" t="s">
        <v>105</v>
      </c>
      <c r="F77" s="127">
        <v>6</v>
      </c>
      <c r="G77" s="9"/>
      <c r="H77" s="133" t="s">
        <v>77</v>
      </c>
      <c r="I77" s="137"/>
      <c r="J77" s="137"/>
      <c r="K77" s="137"/>
      <c r="L77" s="137"/>
      <c r="M77" s="152">
        <f>IF(SUM(K7:K69)&gt;3,3,SUM(K7:K69))</f>
        <v>0</v>
      </c>
    </row>
    <row r="78" spans="1:17" thickBot="1" x14ac:dyDescent="0.3">
      <c r="A78" s="4"/>
      <c r="B78" s="3"/>
      <c r="D78" s="3"/>
      <c r="E78" s="149" t="s">
        <v>130</v>
      </c>
      <c r="F78" s="128">
        <f>F76+F77</f>
        <v>108</v>
      </c>
      <c r="H78" s="150" t="s">
        <v>103</v>
      </c>
      <c r="I78" s="139"/>
      <c r="J78" s="139"/>
      <c r="K78" s="139"/>
      <c r="L78" s="139"/>
      <c r="M78" s="153">
        <f>IF(G71="si",2,0)</f>
        <v>0</v>
      </c>
    </row>
    <row r="79" spans="1:17" ht="15" x14ac:dyDescent="0.25">
      <c r="A79" s="4"/>
      <c r="B79" s="3"/>
      <c r="D79" s="9"/>
      <c r="E79" s="9"/>
      <c r="F79" s="11"/>
      <c r="H79" s="150" t="s">
        <v>135</v>
      </c>
      <c r="I79" s="142"/>
      <c r="J79" s="142"/>
      <c r="K79" s="142"/>
      <c r="L79" s="142"/>
      <c r="M79" s="153">
        <f>IF(G72="si",1,0)</f>
        <v>0</v>
      </c>
    </row>
    <row r="80" spans="1:17" thickBot="1" x14ac:dyDescent="0.3">
      <c r="A80" s="4"/>
      <c r="B80" s="3"/>
      <c r="D80" s="9"/>
      <c r="E80" s="9"/>
      <c r="F80" s="11"/>
      <c r="H80" s="145" t="s">
        <v>80</v>
      </c>
      <c r="I80" s="146"/>
      <c r="J80" s="146"/>
      <c r="K80" s="146"/>
      <c r="L80" s="146"/>
      <c r="M80" s="148">
        <f>M75+M77+M78+M79</f>
        <v>0</v>
      </c>
    </row>
    <row r="81" spans="1:15" ht="12" x14ac:dyDescent="0.2">
      <c r="A81" s="4"/>
      <c r="B81" s="3"/>
      <c r="D81" s="3"/>
    </row>
    <row r="82" spans="1:15" ht="12" customHeight="1" x14ac:dyDescent="0.2">
      <c r="A82" s="219" t="str">
        <f>"Il/La sottoscritto/a "&amp;IF(E2="",".....",E2)&amp;" presa visione del conteggio di dettaglio del voto di base, secondo le modalità del vigente Regolamento didattico della CCS di Ingegneria dell'Energia dell'Università di Palermo, dichiara di accettare il voto base di "&amp;ROUND(M80,0)</f>
        <v>Il/La sottoscritto/a ..... presa visione del conteggio di dettaglio del voto di base, secondo le modalità del vigente Regolamento didattico della CCS di Ingegneria dell'Energia dell'Università di Palermo, dichiara di accettare il voto base di 0</v>
      </c>
      <c r="B82" s="219"/>
      <c r="C82" s="219"/>
      <c r="D82" s="219"/>
      <c r="E82" s="219"/>
      <c r="F82" s="219"/>
      <c r="G82" s="219"/>
      <c r="H82" s="219"/>
      <c r="I82" s="219"/>
    </row>
    <row r="83" spans="1:15" ht="12" customHeight="1" x14ac:dyDescent="0.2">
      <c r="A83" s="219"/>
      <c r="B83" s="219"/>
      <c r="C83" s="219"/>
      <c r="D83" s="219"/>
      <c r="E83" s="219"/>
      <c r="F83" s="219"/>
      <c r="G83" s="219"/>
      <c r="H83" s="219"/>
      <c r="I83" s="219"/>
    </row>
    <row r="84" spans="1:15" ht="12" customHeight="1" x14ac:dyDescent="0.2">
      <c r="A84" s="36"/>
      <c r="B84" s="36"/>
      <c r="C84" s="36"/>
      <c r="D84" s="36"/>
      <c r="F84" s="50"/>
      <c r="G84" s="36"/>
      <c r="H84" s="36"/>
      <c r="I84" s="36"/>
      <c r="J84" s="36"/>
      <c r="K84" s="36"/>
      <c r="N84" s="36"/>
      <c r="O84" s="36"/>
    </row>
    <row r="85" spans="1:15" ht="12" customHeight="1" x14ac:dyDescent="0.2">
      <c r="A85" s="36"/>
      <c r="B85" s="36"/>
      <c r="C85" s="36"/>
      <c r="D85" s="36"/>
      <c r="E85" s="37" t="s">
        <v>83</v>
      </c>
      <c r="H85" s="36" t="s">
        <v>84</v>
      </c>
      <c r="J85" s="36"/>
      <c r="K85" s="36"/>
      <c r="L85" s="36"/>
      <c r="M85" s="36"/>
      <c r="N85" s="36"/>
      <c r="O85" s="36"/>
    </row>
    <row r="86" spans="1:15" ht="12" customHeight="1" x14ac:dyDescent="0.25">
      <c r="H86" s="36"/>
      <c r="I86" s="36"/>
      <c r="J86" s="36"/>
      <c r="K86" s="36"/>
      <c r="L86" s="36"/>
      <c r="M86" s="36"/>
      <c r="N86" s="36"/>
    </row>
    <row r="87" spans="1:15" ht="12" customHeight="1" x14ac:dyDescent="0.25">
      <c r="E87" s="36"/>
      <c r="F87" s="36"/>
    </row>
    <row r="88" spans="1:15" x14ac:dyDescent="0.25">
      <c r="E88" s="36"/>
      <c r="F88" s="36"/>
    </row>
  </sheetData>
  <sheetProtection password="C232" sheet="1" objects="1" scenarios="1" selectLockedCells="1"/>
  <mergeCells count="8">
    <mergeCell ref="G2:H2"/>
    <mergeCell ref="A82:I83"/>
    <mergeCell ref="M3:N3"/>
    <mergeCell ref="J4:K4"/>
    <mergeCell ref="A6:A23"/>
    <mergeCell ref="A24:A43"/>
    <mergeCell ref="A44:A70"/>
    <mergeCell ref="B71:E71"/>
  </mergeCells>
  <conditionalFormatting sqref="H35:I37 H56:I61 H19:I19">
    <cfRule type="expression" dxfId="94" priority="111">
      <formula>$L$2="nu"</formula>
    </cfRule>
    <cfRule type="expression" dxfId="93" priority="112">
      <formula>$L$2="el"</formula>
    </cfRule>
    <cfRule type="expression" dxfId="92" priority="113">
      <formula>$L$2="en"</formula>
    </cfRule>
  </conditionalFormatting>
  <conditionalFormatting sqref="H64:I69 H40:I42 I22">
    <cfRule type="expression" dxfId="91" priority="122">
      <formula>$L$2="nu"</formula>
    </cfRule>
  </conditionalFormatting>
  <conditionalFormatting sqref="H31:I32 H49:I53 H16:I16">
    <cfRule type="expression" dxfId="90" priority="129">
      <formula>$L$2="el"</formula>
    </cfRule>
    <cfRule type="expression" dxfId="89" priority="130">
      <formula>$L$2="nu"</formula>
    </cfRule>
    <cfRule type="expression" dxfId="88" priority="131">
      <formula>$L$2="en"</formula>
    </cfRule>
  </conditionalFormatting>
  <conditionalFormatting sqref="H22">
    <cfRule type="expression" dxfId="87" priority="1">
      <formula>$L$2="nu"</formula>
    </cfRule>
    <cfRule type="expression" dxfId="86" priority="2">
      <formula>$L$2="el"</formula>
    </cfRule>
    <cfRule type="expression" dxfId="85" priority="3" stopIfTrue="1">
      <formula>$L$2="en"</formula>
    </cfRule>
  </conditionalFormatting>
  <conditionalFormatting sqref="H64:I69 H40:I42 H22:I22">
    <cfRule type="expression" dxfId="84" priority="121">
      <formula>$L$2="en"</formula>
    </cfRule>
  </conditionalFormatting>
  <conditionalFormatting sqref="H64:I69 H40:I42 H22:I22">
    <cfRule type="expression" dxfId="83" priority="120">
      <formula>$L$2="el"</formula>
    </cfRule>
  </conditionalFormatting>
  <printOptions horizontalCentered="1"/>
  <pageMargins left="0.7" right="0.7" top="0.75" bottom="0.75" header="0.3" footer="0.3"/>
  <pageSetup paperSize="9" scale="44" orientation="portrait" horizontalDpi="4294967292" r:id="rId1"/>
  <headerFooter>
    <oddHeader>&amp;A</oddHeader>
    <oddFooter>&amp;C&amp;D</oddFooter>
  </headerFooter>
  <ignoredErrors>
    <ignoredError sqref="H16 H19 H22:H23 H49:H53 H43 H56:H61 H64:H6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rgb="FFFF0000"/>
    <pageSetUpPr fitToPage="1"/>
  </sheetPr>
  <dimension ref="A1:T66"/>
  <sheetViews>
    <sheetView showGridLines="0" zoomScaleNormal="100" workbookViewId="0">
      <selection activeCell="L2" sqref="L2"/>
    </sheetView>
  </sheetViews>
  <sheetFormatPr defaultColWidth="8.85546875" defaultRowHeight="15.75" x14ac:dyDescent="0.25"/>
  <cols>
    <col min="1" max="1" width="4.7109375" style="3" customWidth="1"/>
    <col min="2" max="2" width="2.28515625" style="2" customWidth="1"/>
    <col min="3" max="3" width="3.140625" style="3" bestFit="1" customWidth="1"/>
    <col min="4" max="4" width="13.42578125" style="4" bestFit="1" customWidth="1"/>
    <col min="5" max="5" width="44.140625" style="3" customWidth="1"/>
    <col min="6" max="6" width="18.7109375" style="5" customWidth="1"/>
    <col min="7" max="7" width="11.42578125" style="3" customWidth="1"/>
    <col min="8" max="8" width="9" style="3" bestFit="1" customWidth="1"/>
    <col min="9" max="9" width="8" style="3" bestFit="1" customWidth="1"/>
    <col min="10" max="10" width="12.7109375" style="3" customWidth="1"/>
    <col min="11" max="11" width="9.140625" style="3" customWidth="1"/>
    <col min="12" max="12" width="9.5703125" style="3" customWidth="1"/>
    <col min="13" max="13" width="25.42578125" style="3" customWidth="1"/>
    <col min="14" max="14" width="25.5703125"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110" t="s">
        <v>99</v>
      </c>
      <c r="G2" s="217"/>
      <c r="H2" s="218"/>
      <c r="I2" s="6"/>
      <c r="J2" s="236" t="s">
        <v>104</v>
      </c>
      <c r="K2" s="237"/>
      <c r="L2" s="156"/>
    </row>
    <row r="3" spans="1:20" ht="18.75" x14ac:dyDescent="0.3">
      <c r="A3" s="9"/>
      <c r="B3" s="7"/>
      <c r="C3" s="11"/>
      <c r="D3" s="1" t="s">
        <v>5</v>
      </c>
      <c r="E3" s="197"/>
      <c r="I3" s="49"/>
      <c r="J3" s="49"/>
      <c r="K3" s="49"/>
      <c r="L3" s="49"/>
      <c r="M3" s="220" t="s">
        <v>6</v>
      </c>
      <c r="N3" s="221"/>
      <c r="O3" s="10"/>
      <c r="P3" s="10"/>
      <c r="Q3" s="10"/>
      <c r="R3" s="10"/>
      <c r="S3" s="10"/>
      <c r="T3" s="38"/>
    </row>
    <row r="4" spans="1:20" ht="18.75" x14ac:dyDescent="0.3">
      <c r="A4" s="9"/>
      <c r="B4" s="7"/>
      <c r="C4" s="11"/>
      <c r="D4" s="1" t="s">
        <v>2</v>
      </c>
      <c r="E4" s="40" t="str">
        <f>IF($L$2="EL","Elettrica",IF($L$2="ENU","Energetica e Nucleare",""))</f>
        <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121</v>
      </c>
      <c r="K5" s="42" t="s">
        <v>14</v>
      </c>
      <c r="L5" s="42" t="s">
        <v>100</v>
      </c>
      <c r="M5" s="42" t="s">
        <v>14</v>
      </c>
      <c r="N5" s="45">
        <f>IF(SUM(L7:L48)=0,0,IF(SUM(L7:L48)=18,18,IF(SUM(L7:L48)&lt;18,SUM(L7:L48),"detrazione &gt; 18")))</f>
        <v>0</v>
      </c>
      <c r="O5" s="10"/>
      <c r="P5" s="10"/>
      <c r="Q5" s="10"/>
      <c r="R5" s="38"/>
      <c r="S5" s="38"/>
    </row>
    <row r="6" spans="1:20" ht="15.6" customHeight="1" x14ac:dyDescent="0.3">
      <c r="A6" s="224" t="s">
        <v>125</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t="str">
        <f>IF(J7="si",0.5,"")</f>
        <v/>
      </c>
      <c r="L7" s="160"/>
      <c r="M7" s="116">
        <f>IF(H7=0,0,IF(L7&gt;0,IF(L7&lt;F7,(H7-L7)*I7,IF(L7&gt;H7,IF(OR(G7="S",G7="A"),IF((H7-L7),"CFU detr. &gt; CFU sost. ",(H7-L7)*I7),"CFU detr. &gt; CFU manifesto"),(H7-L7)*I7)),IF(AND(H7&gt;F7,L7=""),H7*I7,IF(AND(H7=F7,L7=""),F7*I7,IF(L7=0,"dato non consentito","CFU sost.&gt; CFU manifesto")))))</f>
        <v>0</v>
      </c>
      <c r="N7" s="117">
        <f t="shared" ref="N7" si="0">IF(L7&gt;0,IF(G7="C","errore materia caratt.",L7),0)</f>
        <v>0</v>
      </c>
      <c r="O7" s="10"/>
      <c r="P7" s="10"/>
      <c r="Q7" s="10"/>
      <c r="R7" s="38"/>
      <c r="S7" s="38"/>
    </row>
    <row r="8" spans="1:20" ht="18.75" x14ac:dyDescent="0.3">
      <c r="A8" s="225"/>
      <c r="B8" s="19"/>
      <c r="C8" s="111">
        <v>2</v>
      </c>
      <c r="D8" s="112" t="s">
        <v>86</v>
      </c>
      <c r="E8" s="113" t="s">
        <v>87</v>
      </c>
      <c r="F8" s="114">
        <v>6</v>
      </c>
      <c r="G8" s="114" t="s">
        <v>18</v>
      </c>
      <c r="H8" s="157">
        <v>6</v>
      </c>
      <c r="I8" s="157"/>
      <c r="J8" s="160"/>
      <c r="K8" s="123" t="str">
        <f t="shared" ref="K8:K13" si="1">IF(J8="si",0.5,"")</f>
        <v/>
      </c>
      <c r="L8" s="160"/>
      <c r="M8" s="116">
        <f t="shared" ref="M8:M13" si="2">IF(H8=0,0,IF(L8&gt;0,IF(L8&lt;F8,(H8-L8)*I8,IF(L8&gt;H8,IF(OR(G8="S",G8="A"),IF((H8-L8),"CFU detr. &gt; CFU sost. ",(H8-L8)*I8),"CFU detr. &gt; CFU manifesto"),(H8-L8)*I8)),IF(AND(H8&gt;F8,L8=""),H8*I8,IF(AND(H8=F8,L8=""),F8*I8,IF(L8=0,"dato non consentito","CFU sost.&gt; CFU manifesto")))))</f>
        <v>0</v>
      </c>
      <c r="N8" s="117">
        <f t="shared" ref="N8:N13" si="3">IF(L8&gt;0,IF(G8="C","errore materia caratt.",L8),0)</f>
        <v>0</v>
      </c>
      <c r="O8" s="10"/>
      <c r="P8" s="10"/>
      <c r="Q8" s="10"/>
      <c r="R8" s="38"/>
      <c r="S8" s="38"/>
    </row>
    <row r="9" spans="1:20" ht="18.75" x14ac:dyDescent="0.3">
      <c r="A9" s="225"/>
      <c r="B9" s="19"/>
      <c r="C9" s="111">
        <v>3</v>
      </c>
      <c r="D9" s="112" t="s">
        <v>21</v>
      </c>
      <c r="E9" s="113" t="s">
        <v>22</v>
      </c>
      <c r="F9" s="114">
        <v>9</v>
      </c>
      <c r="G9" s="114" t="s">
        <v>18</v>
      </c>
      <c r="H9" s="157">
        <v>9</v>
      </c>
      <c r="I9" s="157"/>
      <c r="J9" s="160"/>
      <c r="K9" s="123" t="str">
        <f t="shared" si="1"/>
        <v/>
      </c>
      <c r="L9" s="160"/>
      <c r="M9" s="116">
        <f t="shared" si="2"/>
        <v>0</v>
      </c>
      <c r="N9" s="117">
        <f t="shared" si="3"/>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t="str">
        <f t="shared" si="1"/>
        <v/>
      </c>
      <c r="L10" s="160"/>
      <c r="M10" s="116">
        <f t="shared" si="2"/>
        <v>0</v>
      </c>
      <c r="N10" s="117">
        <f t="shared" si="3"/>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t="str">
        <f t="shared" si="1"/>
        <v/>
      </c>
      <c r="L11" s="160"/>
      <c r="M11" s="116">
        <f t="shared" si="2"/>
        <v>0</v>
      </c>
      <c r="N11" s="117">
        <f t="shared" si="3"/>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si="1"/>
        <v/>
      </c>
      <c r="L12" s="160"/>
      <c r="M12" s="116">
        <f t="shared" si="2"/>
        <v>0</v>
      </c>
      <c r="N12" s="117">
        <f t="shared" si="3"/>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1"/>
        <v/>
      </c>
      <c r="L13" s="160"/>
      <c r="M13" s="116">
        <f t="shared" si="2"/>
        <v>0</v>
      </c>
      <c r="N13" s="117">
        <f t="shared" si="3"/>
        <v>0</v>
      </c>
      <c r="O13" s="10"/>
      <c r="P13" s="10"/>
      <c r="Q13" s="10"/>
      <c r="R13" s="38"/>
      <c r="S13" s="38"/>
    </row>
    <row r="14" spans="1:20" ht="18.75" x14ac:dyDescent="0.3">
      <c r="A14" s="225"/>
      <c r="B14" s="19"/>
      <c r="C14" s="111">
        <v>8</v>
      </c>
      <c r="D14" s="112"/>
      <c r="E14" s="113" t="s">
        <v>31</v>
      </c>
      <c r="F14" s="170">
        <v>3</v>
      </c>
      <c r="G14" s="170" t="s">
        <v>32</v>
      </c>
      <c r="H14" s="184">
        <v>3</v>
      </c>
      <c r="I14" s="170" t="s">
        <v>33</v>
      </c>
      <c r="J14" s="170"/>
      <c r="K14" s="192"/>
      <c r="L14" s="170"/>
      <c r="M14" s="193"/>
      <c r="N14" s="194"/>
      <c r="O14" s="10"/>
      <c r="P14" s="10"/>
      <c r="Q14" s="10"/>
      <c r="R14" s="38"/>
      <c r="S14" s="38"/>
    </row>
    <row r="15" spans="1:20" s="25" customFormat="1" ht="19.5" thickBot="1" x14ac:dyDescent="0.35">
      <c r="A15" s="226"/>
      <c r="B15" s="27"/>
      <c r="C15" s="53"/>
      <c r="D15" s="54"/>
      <c r="E15" s="55" t="s">
        <v>37</v>
      </c>
      <c r="F15" s="53"/>
      <c r="G15" s="53"/>
      <c r="H15" s="53">
        <f>SUM(H7:H14)</f>
        <v>60</v>
      </c>
      <c r="I15" s="53"/>
      <c r="J15" s="166"/>
      <c r="K15" s="96"/>
      <c r="L15" s="166"/>
      <c r="M15" s="55"/>
      <c r="N15" s="56"/>
      <c r="O15" s="10"/>
      <c r="P15" s="10"/>
      <c r="Q15" s="10"/>
      <c r="R15" s="38"/>
      <c r="S15" s="38"/>
    </row>
    <row r="16" spans="1:20" ht="15.6" customHeight="1" x14ac:dyDescent="0.3">
      <c r="A16" s="227" t="s">
        <v>108</v>
      </c>
      <c r="B16" s="62" t="s">
        <v>15</v>
      </c>
      <c r="C16" s="63"/>
      <c r="D16" s="64"/>
      <c r="E16" s="64"/>
      <c r="F16" s="65"/>
      <c r="G16" s="64"/>
      <c r="H16" s="64"/>
      <c r="I16" s="64"/>
      <c r="J16" s="167"/>
      <c r="K16" s="97"/>
      <c r="L16" s="167"/>
      <c r="M16" s="64"/>
      <c r="N16" s="66"/>
      <c r="O16" s="10"/>
      <c r="P16" s="10"/>
      <c r="Q16" s="10"/>
      <c r="R16" s="38"/>
      <c r="S16" s="38"/>
    </row>
    <row r="17" spans="1:19" ht="18.75" x14ac:dyDescent="0.3">
      <c r="A17" s="228"/>
      <c r="B17" s="19"/>
      <c r="C17" s="111">
        <v>9</v>
      </c>
      <c r="D17" s="112" t="s">
        <v>42</v>
      </c>
      <c r="E17" s="113" t="s">
        <v>43</v>
      </c>
      <c r="F17" s="114">
        <v>9</v>
      </c>
      <c r="G17" s="114" t="s">
        <v>25</v>
      </c>
      <c r="H17" s="157">
        <v>9</v>
      </c>
      <c r="I17" s="157"/>
      <c r="J17" s="160"/>
      <c r="K17" s="123" t="str">
        <f t="shared" ref="K17:K22" si="4">IF(J17="si",0.5,"")</f>
        <v/>
      </c>
      <c r="L17" s="160"/>
      <c r="M17" s="116">
        <f t="shared" ref="M17:M22" si="5">IF(H17=0,0,IF(L17&gt;0,IF(L17&lt;F17,(H17-L17)*I17,IF(L17&gt;H17,IF(OR(G17="S",G17="A"),IF((H17-L17),"CFU detr. &gt; CFU sost. ",(H17-L17)*I17),"CFU detr. &gt; CFU manifesto"),(H17-L17)*I17)),IF(AND(H17&gt;F17,L17=""),H17*I17,IF(AND(H17=F17,L17=""),F17*I17,IF(L17=0,"dato non consentito","CFU sost.&gt; CFU manifesto")))))</f>
        <v>0</v>
      </c>
      <c r="N17" s="117">
        <f t="shared" ref="N17:N22" si="6">IF(L17&gt;0,IF(G17="C","errore materia caratt.",L17),0)</f>
        <v>0</v>
      </c>
      <c r="O17" s="10"/>
      <c r="P17" s="10"/>
      <c r="Q17" s="10"/>
      <c r="R17" s="38"/>
      <c r="S17" s="38"/>
    </row>
    <row r="18" spans="1:19" ht="18.75" x14ac:dyDescent="0.3">
      <c r="A18" s="228"/>
      <c r="B18" s="19"/>
      <c r="C18" s="111">
        <v>10</v>
      </c>
      <c r="D18" s="112" t="s">
        <v>44</v>
      </c>
      <c r="E18" s="113" t="s">
        <v>45</v>
      </c>
      <c r="F18" s="114">
        <v>9</v>
      </c>
      <c r="G18" s="114" t="s">
        <v>25</v>
      </c>
      <c r="H18" s="157">
        <v>9</v>
      </c>
      <c r="I18" s="157"/>
      <c r="J18" s="160"/>
      <c r="K18" s="123" t="str">
        <f t="shared" si="4"/>
        <v/>
      </c>
      <c r="L18" s="160"/>
      <c r="M18" s="116">
        <f t="shared" si="5"/>
        <v>0</v>
      </c>
      <c r="N18" s="117">
        <f t="shared" si="6"/>
        <v>0</v>
      </c>
      <c r="O18" s="10"/>
      <c r="P18" s="10"/>
      <c r="Q18" s="10"/>
      <c r="R18" s="38"/>
      <c r="S18" s="38"/>
    </row>
    <row r="19" spans="1:19" ht="18.75" x14ac:dyDescent="0.3">
      <c r="A19" s="228"/>
      <c r="B19" s="19"/>
      <c r="C19" s="111">
        <v>11</v>
      </c>
      <c r="D19" s="112" t="s">
        <v>46</v>
      </c>
      <c r="E19" s="113" t="s">
        <v>47</v>
      </c>
      <c r="F19" s="114">
        <v>9</v>
      </c>
      <c r="G19" s="114" t="s">
        <v>25</v>
      </c>
      <c r="H19" s="157">
        <v>9</v>
      </c>
      <c r="I19" s="157"/>
      <c r="J19" s="160"/>
      <c r="K19" s="123" t="str">
        <f t="shared" si="4"/>
        <v/>
      </c>
      <c r="L19" s="160"/>
      <c r="M19" s="116">
        <f t="shared" si="5"/>
        <v>0</v>
      </c>
      <c r="N19" s="117">
        <f t="shared" si="6"/>
        <v>0</v>
      </c>
      <c r="O19" s="10"/>
      <c r="P19" s="10"/>
      <c r="Q19" s="10"/>
    </row>
    <row r="20" spans="1:19" ht="18.75" x14ac:dyDescent="0.3">
      <c r="A20" s="228"/>
      <c r="B20" s="19"/>
      <c r="C20" s="111">
        <v>12</v>
      </c>
      <c r="D20" s="112" t="s">
        <v>89</v>
      </c>
      <c r="E20" s="113" t="s">
        <v>52</v>
      </c>
      <c r="F20" s="114">
        <v>9</v>
      </c>
      <c r="G20" s="114" t="s">
        <v>25</v>
      </c>
      <c r="H20" s="157">
        <v>9</v>
      </c>
      <c r="I20" s="157"/>
      <c r="J20" s="160"/>
      <c r="K20" s="123" t="str">
        <f t="shared" si="4"/>
        <v/>
      </c>
      <c r="L20" s="160"/>
      <c r="M20" s="116">
        <f t="shared" si="5"/>
        <v>0</v>
      </c>
      <c r="N20" s="117">
        <f t="shared" si="6"/>
        <v>0</v>
      </c>
      <c r="O20" s="10"/>
      <c r="P20" s="10"/>
      <c r="Q20" s="10"/>
    </row>
    <row r="21" spans="1:19" ht="18.75" x14ac:dyDescent="0.3">
      <c r="A21" s="228"/>
      <c r="B21" s="19"/>
      <c r="C21" s="111">
        <v>13</v>
      </c>
      <c r="D21" s="112" t="s">
        <v>64</v>
      </c>
      <c r="E21" s="113" t="s">
        <v>90</v>
      </c>
      <c r="F21" s="114">
        <v>9</v>
      </c>
      <c r="G21" s="114" t="s">
        <v>25</v>
      </c>
      <c r="H21" s="157">
        <v>9</v>
      </c>
      <c r="I21" s="157"/>
      <c r="J21" s="160"/>
      <c r="K21" s="123" t="str">
        <f t="shared" si="4"/>
        <v/>
      </c>
      <c r="L21" s="160"/>
      <c r="M21" s="116">
        <f t="shared" si="5"/>
        <v>0</v>
      </c>
      <c r="N21" s="117">
        <f t="shared" si="6"/>
        <v>0</v>
      </c>
      <c r="O21" s="10"/>
      <c r="P21" s="10"/>
      <c r="Q21" s="10"/>
    </row>
    <row r="22" spans="1:19" ht="18.75" x14ac:dyDescent="0.3">
      <c r="A22" s="228"/>
      <c r="B22" s="26"/>
      <c r="C22" s="111">
        <v>14</v>
      </c>
      <c r="D22" s="112" t="s">
        <v>40</v>
      </c>
      <c r="E22" s="113" t="s">
        <v>106</v>
      </c>
      <c r="F22" s="114">
        <v>6</v>
      </c>
      <c r="G22" s="114" t="s">
        <v>41</v>
      </c>
      <c r="H22" s="157">
        <v>6</v>
      </c>
      <c r="I22" s="157"/>
      <c r="J22" s="160"/>
      <c r="K22" s="123" t="str">
        <f t="shared" si="4"/>
        <v/>
      </c>
      <c r="L22" s="160"/>
      <c r="M22" s="116">
        <f t="shared" si="5"/>
        <v>0</v>
      </c>
      <c r="N22" s="117">
        <f t="shared" si="6"/>
        <v>0</v>
      </c>
      <c r="O22" s="10"/>
      <c r="P22" s="10"/>
      <c r="Q22" s="10"/>
    </row>
    <row r="23" spans="1:19" ht="8.4499999999999993" customHeight="1" x14ac:dyDescent="0.3">
      <c r="A23" s="228"/>
      <c r="B23" s="20"/>
      <c r="C23" s="21"/>
      <c r="D23" s="22"/>
      <c r="E23" s="23"/>
      <c r="F23" s="21"/>
      <c r="G23" s="21"/>
      <c r="H23" s="23"/>
      <c r="I23" s="21"/>
      <c r="J23" s="162"/>
      <c r="K23" s="98"/>
      <c r="L23" s="162"/>
      <c r="M23" s="23"/>
      <c r="N23" s="67"/>
      <c r="O23" s="10"/>
      <c r="P23" s="10"/>
      <c r="Q23" s="10"/>
    </row>
    <row r="24" spans="1:19" ht="18.75" x14ac:dyDescent="0.3">
      <c r="A24" s="228"/>
      <c r="B24" s="14" t="s">
        <v>34</v>
      </c>
      <c r="C24" s="15"/>
      <c r="D24" s="16"/>
      <c r="E24" s="16"/>
      <c r="F24" s="17"/>
      <c r="G24" s="16"/>
      <c r="H24" s="16"/>
      <c r="I24" s="16"/>
      <c r="J24" s="164"/>
      <c r="K24" s="99"/>
      <c r="L24" s="164"/>
      <c r="M24" s="16"/>
      <c r="N24" s="68"/>
      <c r="O24" s="10"/>
      <c r="P24" s="10"/>
      <c r="Q24" s="10"/>
    </row>
    <row r="25" spans="1:19" ht="18.75" x14ac:dyDescent="0.3">
      <c r="A25" s="228"/>
      <c r="B25" s="19"/>
      <c r="C25" s="111">
        <v>15</v>
      </c>
      <c r="D25" s="112" t="s">
        <v>64</v>
      </c>
      <c r="E25" s="113" t="s">
        <v>53</v>
      </c>
      <c r="F25" s="114">
        <v>9</v>
      </c>
      <c r="G25" s="114" t="s">
        <v>50</v>
      </c>
      <c r="H25" s="189">
        <f>IF($L$2="EL",F25,0)</f>
        <v>0</v>
      </c>
      <c r="I25" s="159"/>
      <c r="J25" s="160"/>
      <c r="K25" s="123" t="str">
        <f t="shared" ref="K25" si="7">IF(J25="si",0.5,"")</f>
        <v/>
      </c>
      <c r="L25" s="160"/>
      <c r="M25" s="116">
        <f t="shared" ref="M25" si="8">IF(H25=0,0,IF(L25&gt;0,IF(L25&lt;F25,(H25-L25)*I25,IF(L25&gt;H25,IF(OR(G25="S",G25="A"),IF((H25-L25),"CFU detr. &gt; CFU sost. ",(H25-L25)*I25),"CFU detr. &gt; CFU manifesto"),(H25-L25)*I25)),IF(AND(H25&gt;F25,L25=""),H25*I25,IF(AND(H25=F25,L25=""),F25*I25,IF(L25=0,"dato non consentito","CFU sost.&gt; CFU manifesto")))))</f>
        <v>0</v>
      </c>
      <c r="N25" s="117">
        <f t="shared" ref="N25" si="9">IF(L25&gt;0,IF(G25="C","errore materia caratt.",L25),0)</f>
        <v>0</v>
      </c>
      <c r="O25" s="10"/>
      <c r="P25" s="10"/>
      <c r="Q25" s="10"/>
    </row>
    <row r="26" spans="1:19" ht="8.4499999999999993" customHeight="1" x14ac:dyDescent="0.3">
      <c r="A26" s="228"/>
      <c r="B26" s="20"/>
      <c r="C26" s="21"/>
      <c r="D26" s="22"/>
      <c r="E26" s="23"/>
      <c r="F26" s="21"/>
      <c r="G26" s="21"/>
      <c r="H26" s="23"/>
      <c r="I26" s="21"/>
      <c r="J26" s="162"/>
      <c r="K26" s="98"/>
      <c r="L26" s="162"/>
      <c r="M26" s="23"/>
      <c r="N26" s="67"/>
      <c r="O26" s="10"/>
      <c r="P26" s="10"/>
      <c r="Q26" s="10"/>
    </row>
    <row r="27" spans="1:19" ht="18.75" x14ac:dyDescent="0.3">
      <c r="A27" s="228"/>
      <c r="B27" s="14" t="s">
        <v>91</v>
      </c>
      <c r="C27" s="15"/>
      <c r="D27" s="16"/>
      <c r="E27" s="16"/>
      <c r="F27" s="17"/>
      <c r="G27" s="16"/>
      <c r="H27" s="16"/>
      <c r="I27" s="16"/>
      <c r="J27" s="164"/>
      <c r="K27" s="99"/>
      <c r="L27" s="164"/>
      <c r="M27" s="16"/>
      <c r="N27" s="68"/>
      <c r="O27" s="10"/>
      <c r="P27" s="10"/>
      <c r="Q27" s="10"/>
    </row>
    <row r="28" spans="1:19" ht="18.75" x14ac:dyDescent="0.3">
      <c r="A28" s="228"/>
      <c r="B28" s="57"/>
      <c r="C28" s="111">
        <v>15</v>
      </c>
      <c r="D28" s="112" t="s">
        <v>64</v>
      </c>
      <c r="E28" s="113" t="s">
        <v>53</v>
      </c>
      <c r="F28" s="114">
        <v>9</v>
      </c>
      <c r="G28" s="114" t="s">
        <v>25</v>
      </c>
      <c r="H28" s="161">
        <f>IF($L$2="ENU",F28,0)</f>
        <v>0</v>
      </c>
      <c r="I28" s="159"/>
      <c r="J28" s="160"/>
      <c r="K28" s="123" t="str">
        <f>IF(J28="si",0.5,"")</f>
        <v/>
      </c>
      <c r="L28" s="160"/>
      <c r="M28" s="116">
        <f t="shared" ref="M28" si="10">IF(H28=0,0,IF(L28&gt;0,IF(L28&lt;F28,(H28-L28)*I28,IF(L28&gt;H28,IF(OR(G28="S",G28="A"),IF((H28-L28),"CFU detr. &gt; CFU sost. ",(H28-L28)*I28),"CFU detr. &gt; CFU manifesto"),(H28-L28)*I28)),IF(AND(H28&gt;F28,L28=""),H28*I28,IF(AND(H28=F28,L28=""),F28*I28,IF(L28=0,"dato non consentito","CFU sost.&gt; CFU manifesto")))))</f>
        <v>0</v>
      </c>
      <c r="N28" s="117">
        <f t="shared" ref="N28" si="11">IF(L28&gt;0,IF(G28="C","errore materia caratt.",L28),0)</f>
        <v>0</v>
      </c>
      <c r="O28" s="10"/>
      <c r="P28" s="10"/>
      <c r="Q28" s="10"/>
    </row>
    <row r="29" spans="1:19" ht="19.5" thickBot="1" x14ac:dyDescent="0.35">
      <c r="A29" s="228"/>
      <c r="B29" s="69"/>
      <c r="C29" s="70"/>
      <c r="D29" s="71"/>
      <c r="E29" s="72" t="s">
        <v>37</v>
      </c>
      <c r="F29" s="70"/>
      <c r="G29" s="70"/>
      <c r="H29" s="70">
        <f>SUM(H16:H28)</f>
        <v>51</v>
      </c>
      <c r="I29" s="70"/>
      <c r="J29" s="168"/>
      <c r="K29" s="100"/>
      <c r="L29" s="168"/>
      <c r="M29" s="72"/>
      <c r="N29" s="73"/>
      <c r="O29" s="10"/>
      <c r="P29" s="10"/>
      <c r="Q29" s="10"/>
    </row>
    <row r="30" spans="1:19" s="25" customFormat="1" ht="18.75" customHeight="1" x14ac:dyDescent="0.3">
      <c r="A30" s="231" t="s">
        <v>109</v>
      </c>
      <c r="B30" s="57" t="s">
        <v>15</v>
      </c>
      <c r="C30" s="58"/>
      <c r="D30" s="59"/>
      <c r="E30" s="59"/>
      <c r="F30" s="60"/>
      <c r="G30" s="59"/>
      <c r="H30" s="59"/>
      <c r="I30" s="59"/>
      <c r="J30" s="169"/>
      <c r="K30" s="101"/>
      <c r="L30" s="169"/>
      <c r="M30" s="59"/>
      <c r="N30" s="61"/>
      <c r="O30" s="10"/>
      <c r="P30" s="10"/>
      <c r="Q30" s="10"/>
    </row>
    <row r="31" spans="1:19" ht="15.6" customHeight="1" x14ac:dyDescent="0.3">
      <c r="A31" s="231"/>
      <c r="B31" s="19"/>
      <c r="C31" s="111">
        <v>16</v>
      </c>
      <c r="D31" s="112" t="s">
        <v>44</v>
      </c>
      <c r="E31" s="113" t="s">
        <v>59</v>
      </c>
      <c r="F31" s="114">
        <v>9</v>
      </c>
      <c r="G31" s="114" t="s">
        <v>25</v>
      </c>
      <c r="H31" s="157">
        <v>9</v>
      </c>
      <c r="I31" s="157"/>
      <c r="J31" s="160"/>
      <c r="K31" s="123" t="str">
        <f t="shared" ref="K31:K34" si="12">IF(J31="si",0.5,"")</f>
        <v/>
      </c>
      <c r="L31" s="160"/>
      <c r="M31" s="116">
        <f t="shared" ref="M31:M34" si="13">IF(H31=0,0,IF(L31&gt;0,IF(L31&lt;F31,(H31-L31)*I31,IF(L31&gt;H31,IF(OR(G31="S",G31="A"),IF((H31-L31),"CFU detr. &gt; CFU sost. ",(H31-L31)*I31),"CFU detr. &gt; CFU manifesto"),(H31-L31)*I31)),IF(AND(H31&gt;F31,L31=""),H31*I31,IF(AND(H31=F31,L31=""),F31*I31,IF(L31=0,"dato non consentito","CFU sost.&gt; CFU manifesto")))))</f>
        <v>0</v>
      </c>
      <c r="N31" s="117">
        <f t="shared" ref="N31:N34" si="14">IF(L31&gt;0,IF(G31="C","errore materia caratt.",L31),0)</f>
        <v>0</v>
      </c>
      <c r="O31" s="10"/>
      <c r="P31" s="10"/>
      <c r="Q31" s="10"/>
    </row>
    <row r="32" spans="1:19" ht="15.6" customHeight="1" x14ac:dyDescent="0.3">
      <c r="A32" s="231"/>
      <c r="B32" s="19"/>
      <c r="C32" s="111">
        <v>17</v>
      </c>
      <c r="D32" s="112" t="s">
        <v>48</v>
      </c>
      <c r="E32" s="113" t="s">
        <v>49</v>
      </c>
      <c r="F32" s="114">
        <v>9</v>
      </c>
      <c r="G32" s="114" t="s">
        <v>50</v>
      </c>
      <c r="H32" s="157">
        <v>9</v>
      </c>
      <c r="I32" s="157"/>
      <c r="J32" s="160"/>
      <c r="K32" s="123" t="str">
        <f t="shared" si="12"/>
        <v/>
      </c>
      <c r="L32" s="160"/>
      <c r="M32" s="116">
        <f t="shared" si="13"/>
        <v>0</v>
      </c>
      <c r="N32" s="117">
        <f t="shared" si="14"/>
        <v>0</v>
      </c>
      <c r="O32" s="10"/>
      <c r="P32" s="10"/>
      <c r="Q32" s="10"/>
    </row>
    <row r="33" spans="1:17" ht="15.6" customHeight="1" x14ac:dyDescent="0.3">
      <c r="A33" s="231"/>
      <c r="B33" s="19"/>
      <c r="C33" s="111">
        <v>18</v>
      </c>
      <c r="D33" s="112" t="s">
        <v>44</v>
      </c>
      <c r="E33" s="113" t="s">
        <v>68</v>
      </c>
      <c r="F33" s="114">
        <v>9</v>
      </c>
      <c r="G33" s="114" t="s">
        <v>25</v>
      </c>
      <c r="H33" s="157">
        <v>9</v>
      </c>
      <c r="I33" s="157"/>
      <c r="J33" s="160"/>
      <c r="K33" s="123" t="str">
        <f t="shared" si="12"/>
        <v/>
      </c>
      <c r="L33" s="160"/>
      <c r="M33" s="116">
        <f t="shared" si="13"/>
        <v>0</v>
      </c>
      <c r="N33" s="117">
        <f t="shared" si="14"/>
        <v>0</v>
      </c>
      <c r="O33" s="10"/>
      <c r="P33" s="10"/>
      <c r="Q33" s="10"/>
    </row>
    <row r="34" spans="1:17" ht="18.75" x14ac:dyDescent="0.3">
      <c r="A34" s="231"/>
      <c r="B34" s="19"/>
      <c r="C34" s="111">
        <v>19</v>
      </c>
      <c r="D34" s="112" t="s">
        <v>40</v>
      </c>
      <c r="E34" s="113"/>
      <c r="F34" s="114">
        <v>6</v>
      </c>
      <c r="G34" s="114" t="s">
        <v>41</v>
      </c>
      <c r="H34" s="157">
        <v>6</v>
      </c>
      <c r="I34" s="157"/>
      <c r="J34" s="160"/>
      <c r="K34" s="123" t="str">
        <f t="shared" si="12"/>
        <v/>
      </c>
      <c r="L34" s="160"/>
      <c r="M34" s="116">
        <f t="shared" si="13"/>
        <v>0</v>
      </c>
      <c r="N34" s="117">
        <f t="shared" si="14"/>
        <v>0</v>
      </c>
      <c r="O34" s="10"/>
      <c r="P34" s="10"/>
      <c r="Q34" s="10"/>
    </row>
    <row r="35" spans="1:17" ht="18.75" x14ac:dyDescent="0.3">
      <c r="A35" s="231"/>
      <c r="B35" s="19"/>
      <c r="C35" s="111"/>
      <c r="D35" s="112"/>
      <c r="E35" s="113" t="s">
        <v>60</v>
      </c>
      <c r="F35" s="170">
        <v>3</v>
      </c>
      <c r="G35" s="170" t="s">
        <v>61</v>
      </c>
      <c r="H35" s="170">
        <v>3</v>
      </c>
      <c r="I35" s="170" t="s">
        <v>33</v>
      </c>
      <c r="J35" s="170"/>
      <c r="K35" s="192"/>
      <c r="L35" s="170"/>
      <c r="M35" s="193"/>
      <c r="N35" s="194"/>
      <c r="O35" s="10"/>
      <c r="P35" s="10"/>
      <c r="Q35" s="10"/>
    </row>
    <row r="36" spans="1:17" ht="6.75" customHeight="1" x14ac:dyDescent="0.3">
      <c r="A36" s="231"/>
      <c r="B36" s="20"/>
      <c r="C36" s="21"/>
      <c r="D36" s="22"/>
      <c r="E36" s="23"/>
      <c r="F36" s="21"/>
      <c r="G36" s="21"/>
      <c r="H36" s="23"/>
      <c r="I36" s="21"/>
      <c r="J36" s="162"/>
      <c r="K36" s="98"/>
      <c r="L36" s="162"/>
      <c r="M36" s="23"/>
      <c r="N36" s="24"/>
      <c r="O36" s="10"/>
      <c r="P36" s="10"/>
      <c r="Q36" s="10"/>
    </row>
    <row r="37" spans="1:17" ht="18.75" x14ac:dyDescent="0.3">
      <c r="A37" s="231"/>
      <c r="B37" s="14" t="s">
        <v>34</v>
      </c>
      <c r="C37" s="15"/>
      <c r="D37" s="16"/>
      <c r="E37" s="16"/>
      <c r="F37" s="17"/>
      <c r="G37" s="16"/>
      <c r="H37" s="16"/>
      <c r="I37" s="16"/>
      <c r="J37" s="164"/>
      <c r="K37" s="99"/>
      <c r="L37" s="164"/>
      <c r="M37" s="16"/>
      <c r="N37" s="18"/>
      <c r="O37" s="10"/>
      <c r="P37" s="10"/>
      <c r="Q37" s="10"/>
    </row>
    <row r="38" spans="1:17" ht="18.75" x14ac:dyDescent="0.3">
      <c r="A38" s="231"/>
      <c r="B38" s="19"/>
      <c r="C38" s="111">
        <v>20</v>
      </c>
      <c r="D38" s="112" t="s">
        <v>62</v>
      </c>
      <c r="E38" s="113" t="s">
        <v>63</v>
      </c>
      <c r="F38" s="114">
        <v>6</v>
      </c>
      <c r="G38" s="114" t="s">
        <v>25</v>
      </c>
      <c r="H38" s="161">
        <f>IF($L$2="EL",F38,0)</f>
        <v>0</v>
      </c>
      <c r="I38" s="159"/>
      <c r="J38" s="160"/>
      <c r="K38" s="123" t="str">
        <f t="shared" ref="K38:K40" si="15">IF(J38="si",0.5,"")</f>
        <v/>
      </c>
      <c r="L38" s="160"/>
      <c r="M38" s="116">
        <f t="shared" ref="M38:M40" si="16">IF(H38=0,0,IF(L38&gt;0,IF(L38&lt;F38,(H38-L38)*I38,IF(L38&gt;H38,IF(OR(G38="S",G38="A"),IF((H38-L38),"CFU detr. &gt; CFU sost. ",(H38-L38)*I38),"CFU detr. &gt; CFU manifesto"),(H38-L38)*I38)),IF(AND(H38&gt;F38,L38=""),H38*I38,IF(AND(H38=F38,L38=""),F38*I38,IF(L38=0,"dato non consentito","CFU sost.&gt; CFU manifesto")))))</f>
        <v>0</v>
      </c>
      <c r="N38" s="117">
        <f t="shared" ref="N38:N40" si="17">IF(L38&gt;0,IF(G38="C","errore materia caratt.",L38),0)</f>
        <v>0</v>
      </c>
      <c r="O38" s="10"/>
      <c r="P38" s="10"/>
      <c r="Q38" s="10"/>
    </row>
    <row r="39" spans="1:17" ht="18.75" x14ac:dyDescent="0.3">
      <c r="A39" s="231"/>
      <c r="B39" s="19"/>
      <c r="C39" s="111">
        <v>21</v>
      </c>
      <c r="D39" s="112" t="s">
        <v>64</v>
      </c>
      <c r="E39" s="113" t="s">
        <v>92</v>
      </c>
      <c r="F39" s="114">
        <v>6</v>
      </c>
      <c r="G39" s="114" t="s">
        <v>25</v>
      </c>
      <c r="H39" s="161">
        <f>IF($L$2="EL",F39,0)</f>
        <v>0</v>
      </c>
      <c r="I39" s="159"/>
      <c r="J39" s="160"/>
      <c r="K39" s="123" t="str">
        <f t="shared" si="15"/>
        <v/>
      </c>
      <c r="L39" s="160"/>
      <c r="M39" s="116">
        <f t="shared" si="16"/>
        <v>0</v>
      </c>
      <c r="N39" s="117">
        <f t="shared" si="17"/>
        <v>0</v>
      </c>
      <c r="O39" s="10"/>
      <c r="P39" s="10"/>
      <c r="Q39" s="10"/>
    </row>
    <row r="40" spans="1:17" ht="18.75" x14ac:dyDescent="0.3">
      <c r="A40" s="231"/>
      <c r="B40" s="19"/>
      <c r="C40" s="111">
        <v>22</v>
      </c>
      <c r="D40" s="112" t="s">
        <v>66</v>
      </c>
      <c r="E40" s="113" t="s">
        <v>67</v>
      </c>
      <c r="F40" s="114">
        <v>6</v>
      </c>
      <c r="G40" s="114" t="s">
        <v>25</v>
      </c>
      <c r="H40" s="161">
        <f>IF($L$2="EL",F40,0)</f>
        <v>0</v>
      </c>
      <c r="I40" s="159"/>
      <c r="J40" s="160"/>
      <c r="K40" s="123" t="str">
        <f t="shared" si="15"/>
        <v/>
      </c>
      <c r="L40" s="160"/>
      <c r="M40" s="116">
        <f t="shared" si="16"/>
        <v>0</v>
      </c>
      <c r="N40" s="117">
        <f t="shared" si="17"/>
        <v>0</v>
      </c>
      <c r="O40" s="10"/>
      <c r="P40" s="10"/>
      <c r="Q40" s="10"/>
    </row>
    <row r="41" spans="1:17" ht="8.4499999999999993" customHeight="1" x14ac:dyDescent="0.3">
      <c r="A41" s="231"/>
      <c r="B41" s="20"/>
      <c r="C41" s="21"/>
      <c r="D41" s="22"/>
      <c r="E41" s="23"/>
      <c r="F41" s="21"/>
      <c r="G41" s="21"/>
      <c r="H41" s="163"/>
      <c r="I41" s="162"/>
      <c r="J41" s="162"/>
      <c r="K41" s="98"/>
      <c r="L41" s="162"/>
      <c r="M41" s="23"/>
      <c r="N41" s="24"/>
      <c r="O41" s="10"/>
      <c r="P41" s="10"/>
      <c r="Q41" s="10"/>
    </row>
    <row r="42" spans="1:17" ht="18.75" x14ac:dyDescent="0.3">
      <c r="A42" s="231"/>
      <c r="B42" s="14" t="s">
        <v>91</v>
      </c>
      <c r="C42" s="15"/>
      <c r="D42" s="16"/>
      <c r="E42" s="16"/>
      <c r="F42" s="17"/>
      <c r="G42" s="16"/>
      <c r="H42" s="164"/>
      <c r="I42" s="164"/>
      <c r="J42" s="164"/>
      <c r="K42" s="99"/>
      <c r="L42" s="164"/>
      <c r="M42" s="16"/>
      <c r="N42" s="18"/>
      <c r="O42" s="10"/>
      <c r="P42" s="10"/>
      <c r="Q42" s="10"/>
    </row>
    <row r="43" spans="1:17" ht="18.75" x14ac:dyDescent="0.3">
      <c r="A43" s="231"/>
      <c r="B43" s="57"/>
      <c r="C43" s="111">
        <v>20</v>
      </c>
      <c r="D43" s="112" t="s">
        <v>46</v>
      </c>
      <c r="E43" s="113" t="s">
        <v>74</v>
      </c>
      <c r="F43" s="114">
        <v>6</v>
      </c>
      <c r="G43" s="114" t="s">
        <v>50</v>
      </c>
      <c r="H43" s="161">
        <f>IF($L$2="ENU",F43,0)</f>
        <v>0</v>
      </c>
      <c r="I43" s="159"/>
      <c r="J43" s="160"/>
      <c r="K43" s="123" t="str">
        <f t="shared" ref="K43:K45" si="18">IF(J43="si",0.5,"")</f>
        <v/>
      </c>
      <c r="L43" s="160"/>
      <c r="M43" s="116">
        <f t="shared" ref="M43:M45" si="19">IF(H43=0,0,IF(L43&gt;0,IF(L43&lt;F43,(H43-L43)*I43,IF(L43&gt;H43,IF(OR(G43="S",G43="A"),IF((H43-L43),"CFU detr. &gt; CFU sost. ",(H43-L43)*I43),"CFU detr. &gt; CFU manifesto"),(H43-L43)*I43)),IF(AND(H43&gt;F43,L43=""),H43*I43,IF(AND(H43=F43,L43=""),F43*I43,IF(L43=0,"dato non consentito","CFU sost.&gt; CFU manifesto")))))</f>
        <v>0</v>
      </c>
      <c r="N43" s="117">
        <f t="shared" ref="N43:N45" si="20">IF(L43&gt;0,IF(G43="C","errore materia caratt.",L43),0)</f>
        <v>0</v>
      </c>
      <c r="O43" s="10"/>
      <c r="P43" s="10"/>
      <c r="Q43" s="10"/>
    </row>
    <row r="44" spans="1:17" ht="18.75" x14ac:dyDescent="0.3">
      <c r="A44" s="231"/>
      <c r="B44" s="19"/>
      <c r="C44" s="111">
        <v>21</v>
      </c>
      <c r="D44" s="112" t="s">
        <v>46</v>
      </c>
      <c r="E44" s="113" t="s">
        <v>69</v>
      </c>
      <c r="F44" s="114">
        <v>6</v>
      </c>
      <c r="G44" s="114" t="s">
        <v>50</v>
      </c>
      <c r="H44" s="161">
        <f>IF($L$2="ENU",F44,0)</f>
        <v>0</v>
      </c>
      <c r="I44" s="159"/>
      <c r="J44" s="160"/>
      <c r="K44" s="123" t="str">
        <f t="shared" si="18"/>
        <v/>
      </c>
      <c r="L44" s="160"/>
      <c r="M44" s="116">
        <f t="shared" si="19"/>
        <v>0</v>
      </c>
      <c r="N44" s="117">
        <f t="shared" si="20"/>
        <v>0</v>
      </c>
      <c r="O44" s="10"/>
      <c r="P44" s="10"/>
      <c r="Q44" s="10"/>
    </row>
    <row r="45" spans="1:17" ht="18.75" x14ac:dyDescent="0.3">
      <c r="A45" s="231"/>
      <c r="B45" s="19"/>
      <c r="C45" s="111">
        <v>22</v>
      </c>
      <c r="D45" s="112" t="s">
        <v>72</v>
      </c>
      <c r="E45" s="113" t="s">
        <v>93</v>
      </c>
      <c r="F45" s="114">
        <v>6</v>
      </c>
      <c r="G45" s="114" t="s">
        <v>25</v>
      </c>
      <c r="H45" s="161">
        <f>IF($L$2="ENU",F45,0)</f>
        <v>0</v>
      </c>
      <c r="I45" s="159"/>
      <c r="J45" s="160"/>
      <c r="K45" s="123" t="str">
        <f t="shared" si="18"/>
        <v/>
      </c>
      <c r="L45" s="160"/>
      <c r="M45" s="116">
        <f t="shared" si="19"/>
        <v>0</v>
      </c>
      <c r="N45" s="117">
        <f t="shared" si="20"/>
        <v>0</v>
      </c>
      <c r="O45" s="10"/>
      <c r="P45" s="10"/>
      <c r="Q45" s="10"/>
    </row>
    <row r="46" spans="1:17" ht="19.5" thickBot="1" x14ac:dyDescent="0.35">
      <c r="A46" s="232"/>
      <c r="B46" s="27"/>
      <c r="C46" s="53"/>
      <c r="D46" s="54"/>
      <c r="E46" s="81" t="s">
        <v>37</v>
      </c>
      <c r="F46" s="82"/>
      <c r="G46" s="82"/>
      <c r="H46" s="53">
        <f>SUM(H31:H45)</f>
        <v>36</v>
      </c>
      <c r="I46" s="53"/>
      <c r="J46" s="53"/>
      <c r="K46" s="53"/>
      <c r="L46" s="53"/>
      <c r="M46" s="55"/>
      <c r="N46" s="83"/>
      <c r="O46" s="6"/>
      <c r="P46" s="10"/>
      <c r="Q46" s="10"/>
    </row>
    <row r="47" spans="1:17" ht="19.5" thickBot="1" x14ac:dyDescent="0.35">
      <c r="A47" s="102"/>
      <c r="B47" s="233" t="s">
        <v>103</v>
      </c>
      <c r="C47" s="234"/>
      <c r="D47" s="234"/>
      <c r="E47" s="235"/>
      <c r="F47" s="89" t="s">
        <v>120</v>
      </c>
      <c r="G47" s="165"/>
      <c r="H47" s="87"/>
      <c r="I47" s="87"/>
      <c r="J47" s="87"/>
      <c r="K47" s="87"/>
      <c r="L47" s="87"/>
      <c r="M47" s="86"/>
      <c r="N47" s="88"/>
      <c r="O47" s="6"/>
      <c r="P47" s="10"/>
      <c r="Q47" s="10"/>
    </row>
    <row r="48" spans="1:17" ht="19.5" thickBot="1" x14ac:dyDescent="0.35">
      <c r="A48" s="102"/>
      <c r="B48" s="233" t="s">
        <v>134</v>
      </c>
      <c r="C48" s="234"/>
      <c r="D48" s="234"/>
      <c r="E48" s="235"/>
      <c r="F48" s="89" t="s">
        <v>120</v>
      </c>
      <c r="G48" s="165"/>
      <c r="H48" s="87"/>
      <c r="I48" s="87"/>
      <c r="J48" s="87"/>
      <c r="K48" s="87"/>
      <c r="L48" s="87"/>
      <c r="M48" s="86"/>
      <c r="N48" s="88"/>
      <c r="O48" s="6"/>
      <c r="P48" s="10"/>
      <c r="Q48" s="10"/>
    </row>
    <row r="49" spans="1:17" ht="19.5" thickBot="1" x14ac:dyDescent="0.35">
      <c r="B49" s="3"/>
      <c r="D49" s="3"/>
      <c r="F49" s="3"/>
      <c r="O49" s="6"/>
      <c r="P49" s="10"/>
      <c r="Q49" s="10"/>
    </row>
    <row r="50" spans="1:17" ht="15" x14ac:dyDescent="0.25">
      <c r="A50" s="4"/>
      <c r="B50" s="3"/>
      <c r="D50" s="3"/>
      <c r="E50" s="129" t="s">
        <v>79</v>
      </c>
      <c r="F50" s="125">
        <f>IF(F54&gt;180,F54-3-3-6-N5,F52-3-3-N5)</f>
        <v>141</v>
      </c>
      <c r="G50" s="5"/>
      <c r="H50" s="129" t="s">
        <v>76</v>
      </c>
      <c r="I50" s="130"/>
      <c r="J50" s="130"/>
      <c r="K50" s="130"/>
      <c r="L50" s="130"/>
      <c r="M50" s="131"/>
      <c r="N50" s="132">
        <f>SUM(M7:M45)</f>
        <v>0</v>
      </c>
      <c r="O50" s="9"/>
    </row>
    <row r="51" spans="1:17" ht="15" x14ac:dyDescent="0.25">
      <c r="A51" s="4"/>
      <c r="B51" s="3"/>
      <c r="D51" s="3"/>
      <c r="E51" s="133" t="s">
        <v>81</v>
      </c>
      <c r="F51" s="127">
        <f>COUNTIF(J7:J45,"si")</f>
        <v>0</v>
      </c>
      <c r="G51" s="5"/>
      <c r="H51" s="133" t="s">
        <v>3</v>
      </c>
      <c r="I51" s="134"/>
      <c r="J51" s="134"/>
      <c r="K51" s="134"/>
      <c r="L51" s="134"/>
      <c r="M51" s="135"/>
      <c r="N51" s="136">
        <f>N50/F50*110/30</f>
        <v>0</v>
      </c>
    </row>
    <row r="52" spans="1:17" ht="15" x14ac:dyDescent="0.25">
      <c r="B52" s="3"/>
      <c r="D52" s="3"/>
      <c r="E52" s="133" t="s">
        <v>82</v>
      </c>
      <c r="F52" s="127">
        <f>SUM(H15+H29+H46)</f>
        <v>147</v>
      </c>
      <c r="G52" s="5"/>
      <c r="H52" s="133" t="s">
        <v>102</v>
      </c>
      <c r="I52" s="134"/>
      <c r="J52" s="137"/>
      <c r="K52" s="137"/>
      <c r="L52" s="137"/>
      <c r="M52" s="138"/>
      <c r="N52" s="136">
        <f>N50/F50</f>
        <v>0</v>
      </c>
    </row>
    <row r="53" spans="1:17" ht="15" x14ac:dyDescent="0.25">
      <c r="A53" s="4"/>
      <c r="B53" s="3"/>
      <c r="D53" s="3"/>
      <c r="E53" s="133" t="s">
        <v>105</v>
      </c>
      <c r="F53" s="127">
        <v>6</v>
      </c>
      <c r="G53" s="5"/>
      <c r="H53" s="133" t="s">
        <v>77</v>
      </c>
      <c r="I53" s="134"/>
      <c r="J53" s="137"/>
      <c r="K53" s="137"/>
      <c r="L53" s="137"/>
      <c r="M53" s="138"/>
      <c r="N53" s="152">
        <f>IF(SUM(K7:K45)&gt;3,3,SUM(K7:K45))</f>
        <v>0</v>
      </c>
    </row>
    <row r="54" spans="1:17" thickBot="1" x14ac:dyDescent="0.3">
      <c r="A54" s="4"/>
      <c r="B54" s="3"/>
      <c r="D54" s="3"/>
      <c r="E54" s="149" t="s">
        <v>130</v>
      </c>
      <c r="F54" s="128">
        <f>F52+F53</f>
        <v>153</v>
      </c>
      <c r="G54" s="5"/>
      <c r="H54" s="150" t="s">
        <v>103</v>
      </c>
      <c r="I54" s="151"/>
      <c r="J54" s="139"/>
      <c r="K54" s="139"/>
      <c r="L54" s="139"/>
      <c r="M54" s="140"/>
      <c r="N54" s="153">
        <f>IF(G47="si",2,0)</f>
        <v>0</v>
      </c>
    </row>
    <row r="55" spans="1:17" ht="15" x14ac:dyDescent="0.25">
      <c r="A55" s="4"/>
      <c r="B55" s="3"/>
      <c r="D55" s="3"/>
      <c r="G55" s="5"/>
      <c r="H55" s="150" t="s">
        <v>136</v>
      </c>
      <c r="I55" s="151"/>
      <c r="J55" s="139"/>
      <c r="K55" s="139"/>
      <c r="L55" s="139"/>
      <c r="M55" s="140"/>
      <c r="N55" s="153">
        <f>IF(G48="si",1,0)</f>
        <v>0</v>
      </c>
    </row>
    <row r="56" spans="1:17" ht="15" x14ac:dyDescent="0.25">
      <c r="A56" s="4"/>
      <c r="B56" s="3"/>
      <c r="D56" s="3"/>
      <c r="G56" s="5"/>
      <c r="H56" s="141" t="s">
        <v>78</v>
      </c>
      <c r="I56" s="142"/>
      <c r="J56" s="142"/>
      <c r="K56" s="142"/>
      <c r="L56" s="142"/>
      <c r="M56" s="143"/>
      <c r="N56" s="144">
        <f>N51+N53+N54+N55</f>
        <v>0</v>
      </c>
    </row>
    <row r="57" spans="1:17" thickBot="1" x14ac:dyDescent="0.3">
      <c r="A57" s="4"/>
      <c r="B57" s="3"/>
      <c r="D57" s="3"/>
      <c r="G57" s="5"/>
      <c r="H57" s="145" t="s">
        <v>80</v>
      </c>
      <c r="I57" s="146"/>
      <c r="J57" s="146"/>
      <c r="K57" s="146"/>
      <c r="L57" s="146"/>
      <c r="M57" s="147"/>
      <c r="N57" s="148">
        <f>N56</f>
        <v>0</v>
      </c>
    </row>
    <row r="58" spans="1:17" ht="12" x14ac:dyDescent="0.2">
      <c r="A58" s="4"/>
      <c r="B58" s="4"/>
      <c r="C58" s="4"/>
      <c r="G58" s="5"/>
    </row>
    <row r="59" spans="1:17" ht="12" customHeight="1" x14ac:dyDescent="0.2">
      <c r="A59" s="219" t="str">
        <f>"Il/La sottoscritto/a "&amp;IF(E2="",".....",E2)&amp;" presa visione del conteggio di dettaglio del voto di base, secondo le modalità del vigente Regolamento didattico della CCS di Ingegneria dell'Energia dell'Università di Palermo, dichiara di accettare il voto base di "&amp;ROUND(N57,0)</f>
        <v>Il/La sottoscritto/a ..... presa visione del conteggio di dettaglio del voto di base, secondo le modalità del vigente Regolamento didattico della CCS di Ingegneria dell'Energia dell'Università di Palermo, dichiara di accettare il voto base di 0</v>
      </c>
      <c r="B59" s="219"/>
      <c r="C59" s="219"/>
      <c r="D59" s="219"/>
      <c r="E59" s="219"/>
      <c r="F59" s="219"/>
      <c r="G59" s="219"/>
      <c r="H59" s="219"/>
      <c r="I59" s="219"/>
      <c r="J59" s="219"/>
      <c r="K59" s="219"/>
      <c r="L59" s="219"/>
    </row>
    <row r="60" spans="1:17" ht="12" x14ac:dyDescent="0.2">
      <c r="A60" s="219"/>
      <c r="B60" s="219"/>
      <c r="C60" s="219"/>
      <c r="D60" s="219"/>
      <c r="E60" s="219"/>
      <c r="F60" s="219"/>
      <c r="G60" s="219"/>
      <c r="H60" s="219"/>
      <c r="I60" s="219"/>
      <c r="J60" s="219"/>
      <c r="K60" s="219"/>
      <c r="L60" s="219"/>
    </row>
    <row r="61" spans="1:17" ht="12.75" x14ac:dyDescent="0.2">
      <c r="A61" s="36"/>
      <c r="B61" s="36"/>
      <c r="C61" s="36"/>
      <c r="D61" s="36"/>
      <c r="F61" s="51"/>
      <c r="G61" s="36"/>
      <c r="H61" s="198"/>
      <c r="I61" s="198"/>
    </row>
    <row r="62" spans="1:17" ht="12" customHeight="1" x14ac:dyDescent="0.2">
      <c r="A62" s="36"/>
      <c r="B62" s="36"/>
      <c r="C62" s="36"/>
      <c r="D62" s="36"/>
      <c r="E62" s="37" t="s">
        <v>83</v>
      </c>
      <c r="H62" s="36"/>
      <c r="I62" s="36"/>
      <c r="O62" s="36"/>
    </row>
    <row r="63" spans="1:17" ht="12" customHeight="1" x14ac:dyDescent="0.2">
      <c r="A63" s="36"/>
      <c r="B63" s="36"/>
      <c r="C63" s="36"/>
      <c r="D63" s="36"/>
      <c r="E63" s="36"/>
      <c r="F63" s="36"/>
      <c r="G63" s="36"/>
      <c r="H63" s="36" t="s">
        <v>84</v>
      </c>
      <c r="J63" s="51"/>
      <c r="K63" s="51"/>
      <c r="L63" s="51"/>
      <c r="M63" s="51"/>
      <c r="N63" s="51"/>
      <c r="O63" s="36"/>
    </row>
    <row r="64" spans="1:17" ht="12" customHeight="1" x14ac:dyDescent="0.2">
      <c r="A64" s="36"/>
      <c r="B64" s="36"/>
      <c r="C64" s="36"/>
      <c r="D64" s="36"/>
      <c r="E64" s="36"/>
      <c r="F64" s="36"/>
      <c r="G64" s="36"/>
      <c r="H64" s="36"/>
      <c r="I64" s="36"/>
      <c r="J64" s="36"/>
      <c r="K64" s="36"/>
      <c r="N64" s="36"/>
      <c r="O64" s="36"/>
    </row>
    <row r="65" spans="8:14" ht="12" customHeight="1" x14ac:dyDescent="0.25">
      <c r="H65" s="36"/>
      <c r="I65" s="36"/>
      <c r="J65" s="36"/>
      <c r="K65" s="36"/>
      <c r="L65" s="36"/>
      <c r="M65" s="36"/>
      <c r="N65" s="36"/>
    </row>
    <row r="66" spans="8:14" ht="12" customHeight="1" x14ac:dyDescent="0.25">
      <c r="H66" s="36"/>
      <c r="I66" s="36"/>
      <c r="J66" s="36"/>
      <c r="K66" s="36"/>
      <c r="L66" s="36"/>
      <c r="M66" s="36"/>
      <c r="N66" s="36"/>
    </row>
  </sheetData>
  <sheetProtection password="C232" sheet="1" objects="1" scenarios="1" selectLockedCells="1"/>
  <mergeCells count="10">
    <mergeCell ref="A59:L60"/>
    <mergeCell ref="A30:A46"/>
    <mergeCell ref="B47:E47"/>
    <mergeCell ref="G2:H2"/>
    <mergeCell ref="M3:N3"/>
    <mergeCell ref="J4:K4"/>
    <mergeCell ref="A6:A15"/>
    <mergeCell ref="A16:A29"/>
    <mergeCell ref="J2:K2"/>
    <mergeCell ref="B48:E48"/>
  </mergeCells>
  <conditionalFormatting sqref="H25:I25">
    <cfRule type="expression" dxfId="82" priority="104">
      <formula>$L$2="enu"</formula>
    </cfRule>
    <cfRule type="expression" dxfId="81" priority="105">
      <formula>$L$2="el"</formula>
    </cfRule>
  </conditionalFormatting>
  <conditionalFormatting sqref="H38:I40">
    <cfRule type="expression" dxfId="80" priority="106">
      <formula>$L$2="enu"</formula>
    </cfRule>
    <cfRule type="expression" dxfId="79" priority="107">
      <formula>$L$2="el"</formula>
    </cfRule>
  </conditionalFormatting>
  <conditionalFormatting sqref="H43:I45">
    <cfRule type="expression" dxfId="78" priority="108">
      <formula>$L$2="el"</formula>
    </cfRule>
    <cfRule type="expression" dxfId="77" priority="109">
      <formula>$L$2="enu"</formula>
    </cfRule>
  </conditionalFormatting>
  <conditionalFormatting sqref="H28:I28">
    <cfRule type="expression" dxfId="76" priority="1">
      <formula>$L$2="ENU"</formula>
    </cfRule>
    <cfRule type="expression" dxfId="75" priority="2">
      <formula>$L$2="EL"</formula>
    </cfRule>
  </conditionalFormatting>
  <printOptions horizontalCentered="1"/>
  <pageMargins left="0.23622047244094491" right="0.23622047244094491" top="0.74803149606299213" bottom="0.74803149606299213" header="0.31496062992125984" footer="0.31496062992125984"/>
  <pageSetup paperSize="9" scale="51" orientation="portrait" horizontalDpi="4294967292" r:id="rId1"/>
  <headerFooter>
    <oddHeader>&amp;A</oddHeader>
    <oddFooter>&amp;C&amp;D</oddFooter>
  </headerFooter>
  <ignoredErrors>
    <ignoredError sqref="K28" formula="1"/>
    <ignoredError sqref="H25:I25 H31:H33 H5:H24 H26:H28 H35:H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FF0000"/>
    <pageSetUpPr fitToPage="1"/>
  </sheetPr>
  <dimension ref="A1:T66"/>
  <sheetViews>
    <sheetView showGridLines="0" zoomScaleNormal="100" workbookViewId="0">
      <selection activeCell="L2" sqref="L2"/>
    </sheetView>
  </sheetViews>
  <sheetFormatPr defaultColWidth="8.85546875" defaultRowHeight="15.75" x14ac:dyDescent="0.25"/>
  <cols>
    <col min="1" max="1" width="4.7109375" style="3" customWidth="1"/>
    <col min="2" max="2" width="2.28515625" style="2" customWidth="1"/>
    <col min="3" max="3" width="3.140625" style="3" bestFit="1" customWidth="1"/>
    <col min="4" max="4" width="13.42578125" style="4" bestFit="1" customWidth="1"/>
    <col min="5" max="5" width="44.140625" style="3" customWidth="1"/>
    <col min="6" max="6" width="19.7109375" style="5" customWidth="1"/>
    <col min="7" max="7" width="11.42578125" style="3" customWidth="1"/>
    <col min="8" max="8" width="9" style="3" bestFit="1" customWidth="1"/>
    <col min="9" max="9" width="8" style="3" bestFit="1" customWidth="1"/>
    <col min="10" max="10" width="14" style="3" customWidth="1"/>
    <col min="11" max="11" width="9.140625" style="3" customWidth="1"/>
    <col min="12" max="12" width="11.28515625" style="3" customWidth="1"/>
    <col min="13" max="13" width="24.85546875" style="3" customWidth="1"/>
    <col min="14" max="14" width="21"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110" t="s">
        <v>99</v>
      </c>
      <c r="G2" s="217"/>
      <c r="H2" s="218"/>
      <c r="I2" s="6"/>
      <c r="J2" s="236" t="s">
        <v>104</v>
      </c>
      <c r="K2" s="237"/>
      <c r="L2" s="156"/>
    </row>
    <row r="3" spans="1:20" ht="18.75" x14ac:dyDescent="0.3">
      <c r="A3" s="9"/>
      <c r="B3" s="7"/>
      <c r="C3" s="11"/>
      <c r="D3" s="1" t="s">
        <v>5</v>
      </c>
      <c r="E3" s="197"/>
      <c r="I3" s="49"/>
      <c r="J3" s="49"/>
      <c r="K3" s="49"/>
      <c r="L3" s="49"/>
      <c r="M3" s="220" t="s">
        <v>6</v>
      </c>
      <c r="N3" s="221"/>
      <c r="O3" s="10"/>
      <c r="P3" s="10"/>
      <c r="Q3" s="10"/>
      <c r="R3" s="10"/>
      <c r="S3" s="10"/>
      <c r="T3" s="38"/>
    </row>
    <row r="4" spans="1:20" ht="18.75" x14ac:dyDescent="0.3">
      <c r="A4" s="9"/>
      <c r="B4" s="7"/>
      <c r="C4" s="11"/>
      <c r="D4" s="1" t="s">
        <v>2</v>
      </c>
      <c r="E4" s="40" t="str">
        <f>IF($L$2="EL","Elettrica",IF($L$2="ENU","Energetica e Nucleare",""))</f>
        <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121</v>
      </c>
      <c r="K5" s="42" t="s">
        <v>14</v>
      </c>
      <c r="L5" s="42" t="s">
        <v>100</v>
      </c>
      <c r="M5" s="42" t="s">
        <v>14</v>
      </c>
      <c r="N5" s="45">
        <f>IF(SUM(L7:L48)=0,0,IF(SUM(L7:L48)=18,18,IF(SUM(L7:L48)&lt;18,SUM(L7:L48),"detrazione &gt; 18")))</f>
        <v>0</v>
      </c>
      <c r="O5" s="10"/>
      <c r="P5" s="10"/>
      <c r="Q5" s="10"/>
      <c r="R5" s="38"/>
      <c r="S5" s="38"/>
    </row>
    <row r="6" spans="1:20" ht="15.6" customHeight="1" x14ac:dyDescent="0.3">
      <c r="A6" s="224" t="s">
        <v>107</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t="str">
        <f>IF(J7="si",0.5,"")</f>
        <v/>
      </c>
      <c r="L7" s="160"/>
      <c r="M7" s="116">
        <f t="shared" ref="M7:M13" si="0">IF(H7=0,0,IF(L7&gt;0,IF(L7&lt;F7,(H7-L7)*I7,IF(L7&gt;H7,IF(OR(G7="S",G7="A"),IF((H7-L7),"CFU detr. &gt; CFU sost. ",(H7-L7)*I7),"CFU detr. &gt; CFU manifesto"),(H7-L7)*I7)),IF(AND(H7&gt;F7,L7=""),H7*I7,IF(AND(H7=F7,L7=""),F7*I7,IF(L7=0,"dato non consentito","CFU sost.&gt; CFU manifesto")))))</f>
        <v>0</v>
      </c>
      <c r="N7" s="117">
        <f t="shared" ref="N7:N13" si="1">IF(L7&gt;0,IF(G7="C","errore materia caratt.",L7),0)</f>
        <v>0</v>
      </c>
      <c r="O7" s="10"/>
      <c r="P7" s="10"/>
      <c r="Q7" s="10"/>
      <c r="R7" s="38"/>
      <c r="S7" s="38"/>
    </row>
    <row r="8" spans="1:20" ht="18.75" x14ac:dyDescent="0.3">
      <c r="A8" s="225"/>
      <c r="B8" s="19"/>
      <c r="C8" s="111">
        <v>2</v>
      </c>
      <c r="D8" s="112" t="s">
        <v>86</v>
      </c>
      <c r="E8" s="113" t="s">
        <v>87</v>
      </c>
      <c r="F8" s="114">
        <v>6</v>
      </c>
      <c r="G8" s="114" t="s">
        <v>18</v>
      </c>
      <c r="H8" s="157">
        <v>6</v>
      </c>
      <c r="I8" s="157"/>
      <c r="J8" s="160"/>
      <c r="K8" s="123" t="str">
        <f t="shared" ref="K8:K13" si="2">IF(J8="si",0.5,"")</f>
        <v/>
      </c>
      <c r="L8" s="160"/>
      <c r="M8" s="116">
        <f t="shared" si="0"/>
        <v>0</v>
      </c>
      <c r="N8" s="117">
        <f t="shared" si="1"/>
        <v>0</v>
      </c>
      <c r="O8" s="10"/>
      <c r="P8" s="10"/>
      <c r="Q8" s="10"/>
      <c r="R8" s="38"/>
      <c r="S8" s="38"/>
    </row>
    <row r="9" spans="1:20" ht="18.75" x14ac:dyDescent="0.3">
      <c r="A9" s="225"/>
      <c r="B9" s="19"/>
      <c r="C9" s="111">
        <v>3</v>
      </c>
      <c r="D9" s="112" t="s">
        <v>21</v>
      </c>
      <c r="E9" s="113" t="s">
        <v>22</v>
      </c>
      <c r="F9" s="114">
        <v>9</v>
      </c>
      <c r="G9" s="114" t="s">
        <v>18</v>
      </c>
      <c r="H9" s="157">
        <v>9</v>
      </c>
      <c r="I9" s="157"/>
      <c r="J9" s="160"/>
      <c r="K9" s="123" t="str">
        <f t="shared" si="2"/>
        <v/>
      </c>
      <c r="L9" s="160"/>
      <c r="M9" s="116">
        <f t="shared" si="0"/>
        <v>0</v>
      </c>
      <c r="N9" s="117">
        <f t="shared" si="1"/>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t="str">
        <f t="shared" si="2"/>
        <v/>
      </c>
      <c r="L10" s="160"/>
      <c r="M10" s="116">
        <f t="shared" si="0"/>
        <v>0</v>
      </c>
      <c r="N10" s="117">
        <f t="shared" si="1"/>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t="str">
        <f t="shared" si="2"/>
        <v/>
      </c>
      <c r="L11" s="160"/>
      <c r="M11" s="116">
        <f t="shared" si="0"/>
        <v>0</v>
      </c>
      <c r="N11" s="117">
        <f t="shared" si="1"/>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si="2"/>
        <v/>
      </c>
      <c r="L12" s="160"/>
      <c r="M12" s="116">
        <f t="shared" si="0"/>
        <v>0</v>
      </c>
      <c r="N12" s="117">
        <f t="shared" si="1"/>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2"/>
        <v/>
      </c>
      <c r="L13" s="160"/>
      <c r="M13" s="116">
        <f t="shared" si="0"/>
        <v>0</v>
      </c>
      <c r="N13" s="117">
        <f t="shared" si="1"/>
        <v>0</v>
      </c>
      <c r="O13" s="10"/>
      <c r="P13" s="10"/>
      <c r="Q13" s="10"/>
      <c r="R13" s="38"/>
      <c r="S13" s="38"/>
    </row>
    <row r="14" spans="1:20" ht="18.75" x14ac:dyDescent="0.3">
      <c r="A14" s="225"/>
      <c r="B14" s="19"/>
      <c r="C14" s="111">
        <v>8</v>
      </c>
      <c r="D14" s="112"/>
      <c r="E14" s="113" t="s">
        <v>31</v>
      </c>
      <c r="F14" s="114">
        <v>3</v>
      </c>
      <c r="G14" s="114" t="s">
        <v>32</v>
      </c>
      <c r="H14" s="122">
        <v>3</v>
      </c>
      <c r="I14" s="121" t="s">
        <v>33</v>
      </c>
      <c r="J14" s="160"/>
      <c r="K14" s="123"/>
      <c r="L14" s="160"/>
      <c r="M14" s="116"/>
      <c r="N14" s="117"/>
      <c r="O14" s="10"/>
      <c r="P14" s="10"/>
      <c r="Q14" s="10"/>
      <c r="R14" s="38"/>
      <c r="S14" s="38"/>
    </row>
    <row r="15" spans="1:20" s="25" customFormat="1" ht="19.5" thickBot="1" x14ac:dyDescent="0.35">
      <c r="A15" s="226"/>
      <c r="B15" s="27"/>
      <c r="C15" s="53"/>
      <c r="D15" s="54"/>
      <c r="E15" s="55" t="s">
        <v>37</v>
      </c>
      <c r="F15" s="53"/>
      <c r="G15" s="53"/>
      <c r="H15" s="53">
        <f>SUM(H7:H14)</f>
        <v>60</v>
      </c>
      <c r="I15" s="53"/>
      <c r="J15" s="166"/>
      <c r="K15" s="96"/>
      <c r="L15" s="166"/>
      <c r="M15" s="55"/>
      <c r="N15" s="56"/>
      <c r="O15" s="10"/>
      <c r="P15" s="10"/>
      <c r="Q15" s="10"/>
      <c r="R15" s="38"/>
      <c r="S15" s="38"/>
    </row>
    <row r="16" spans="1:20" ht="15.6" customHeight="1" x14ac:dyDescent="0.3">
      <c r="A16" s="227" t="s">
        <v>108</v>
      </c>
      <c r="B16" s="62" t="s">
        <v>15</v>
      </c>
      <c r="C16" s="63"/>
      <c r="D16" s="64"/>
      <c r="E16" s="64"/>
      <c r="F16" s="65"/>
      <c r="G16" s="64"/>
      <c r="H16" s="64"/>
      <c r="I16" s="64"/>
      <c r="J16" s="167"/>
      <c r="K16" s="97"/>
      <c r="L16" s="167"/>
      <c r="M16" s="64"/>
      <c r="N16" s="66"/>
      <c r="O16" s="10"/>
      <c r="P16" s="10"/>
      <c r="Q16" s="10"/>
      <c r="R16" s="38"/>
      <c r="S16" s="38"/>
    </row>
    <row r="17" spans="1:19" ht="18.75" x14ac:dyDescent="0.3">
      <c r="A17" s="228"/>
      <c r="B17" s="19"/>
      <c r="C17" s="111">
        <v>9</v>
      </c>
      <c r="D17" s="112" t="s">
        <v>42</v>
      </c>
      <c r="E17" s="113" t="s">
        <v>43</v>
      </c>
      <c r="F17" s="114">
        <v>9</v>
      </c>
      <c r="G17" s="114" t="s">
        <v>25</v>
      </c>
      <c r="H17" s="157">
        <v>9</v>
      </c>
      <c r="I17" s="157"/>
      <c r="J17" s="160"/>
      <c r="K17" s="123" t="str">
        <f t="shared" ref="K17:K22" si="3">IF(J17="si",0.5,"")</f>
        <v/>
      </c>
      <c r="L17" s="160"/>
      <c r="M17" s="116">
        <f t="shared" ref="M17:M22" si="4">IF(H17=0,0,IF(L17&gt;0,IF(L17&lt;F17,(H17-L17)*I17,IF(L17&gt;H17,IF(OR(G17="S",G17="A"),IF((H17-L17),"CFU detr. &gt; CFU sost. ",(H17-L17)*I17),"CFU detr. &gt; CFU manifesto"),(H17-L17)*I17)),IF(AND(H17&gt;F17,L17=""),H17*I17,IF(AND(H17=F17,L17=""),F17*I17,IF(L17=0,"dato non consentito","CFU sost.&gt; CFU manifesto")))))</f>
        <v>0</v>
      </c>
      <c r="N17" s="117">
        <f t="shared" ref="N17:N22" si="5">IF(L17&gt;0,IF(G17="C","errore materia caratt.",L17),0)</f>
        <v>0</v>
      </c>
      <c r="O17" s="10"/>
      <c r="P17" s="10"/>
      <c r="Q17" s="10"/>
      <c r="R17" s="38"/>
      <c r="S17" s="38"/>
    </row>
    <row r="18" spans="1:19" ht="18.75" x14ac:dyDescent="0.3">
      <c r="A18" s="228"/>
      <c r="B18" s="19"/>
      <c r="C18" s="111">
        <v>10</v>
      </c>
      <c r="D18" s="112" t="s">
        <v>44</v>
      </c>
      <c r="E18" s="113" t="s">
        <v>45</v>
      </c>
      <c r="F18" s="114">
        <v>9</v>
      </c>
      <c r="G18" s="114" t="s">
        <v>25</v>
      </c>
      <c r="H18" s="157">
        <v>9</v>
      </c>
      <c r="I18" s="157"/>
      <c r="J18" s="160"/>
      <c r="K18" s="123" t="str">
        <f t="shared" si="3"/>
        <v/>
      </c>
      <c r="L18" s="160"/>
      <c r="M18" s="116">
        <f t="shared" si="4"/>
        <v>0</v>
      </c>
      <c r="N18" s="117">
        <f t="shared" si="5"/>
        <v>0</v>
      </c>
      <c r="O18" s="10"/>
      <c r="P18" s="10"/>
      <c r="Q18" s="10"/>
      <c r="R18" s="38"/>
      <c r="S18" s="38"/>
    </row>
    <row r="19" spans="1:19" ht="18.75" x14ac:dyDescent="0.3">
      <c r="A19" s="228"/>
      <c r="B19" s="19"/>
      <c r="C19" s="111">
        <v>11</v>
      </c>
      <c r="D19" s="112" t="s">
        <v>46</v>
      </c>
      <c r="E19" s="113" t="s">
        <v>47</v>
      </c>
      <c r="F19" s="114">
        <v>9</v>
      </c>
      <c r="G19" s="114" t="s">
        <v>25</v>
      </c>
      <c r="H19" s="157">
        <v>9</v>
      </c>
      <c r="I19" s="157"/>
      <c r="J19" s="160"/>
      <c r="K19" s="123" t="str">
        <f t="shared" si="3"/>
        <v/>
      </c>
      <c r="L19" s="160"/>
      <c r="M19" s="116">
        <f t="shared" si="4"/>
        <v>0</v>
      </c>
      <c r="N19" s="117">
        <f t="shared" si="5"/>
        <v>0</v>
      </c>
      <c r="O19" s="10"/>
      <c r="P19" s="10"/>
      <c r="Q19" s="10"/>
    </row>
    <row r="20" spans="1:19" ht="18.75" x14ac:dyDescent="0.3">
      <c r="A20" s="228"/>
      <c r="B20" s="19"/>
      <c r="C20" s="111">
        <v>12</v>
      </c>
      <c r="D20" s="112" t="s">
        <v>89</v>
      </c>
      <c r="E20" s="113" t="s">
        <v>52</v>
      </c>
      <c r="F20" s="114">
        <v>9</v>
      </c>
      <c r="G20" s="114" t="s">
        <v>25</v>
      </c>
      <c r="H20" s="157">
        <v>9</v>
      </c>
      <c r="I20" s="157"/>
      <c r="J20" s="160"/>
      <c r="K20" s="123" t="str">
        <f t="shared" si="3"/>
        <v/>
      </c>
      <c r="L20" s="160"/>
      <c r="M20" s="116">
        <f t="shared" si="4"/>
        <v>0</v>
      </c>
      <c r="N20" s="117">
        <f t="shared" si="5"/>
        <v>0</v>
      </c>
      <c r="O20" s="10"/>
      <c r="P20" s="10"/>
      <c r="Q20" s="10"/>
    </row>
    <row r="21" spans="1:19" ht="18.75" x14ac:dyDescent="0.3">
      <c r="A21" s="228"/>
      <c r="B21" s="19"/>
      <c r="C21" s="111">
        <v>13</v>
      </c>
      <c r="D21" s="112" t="s">
        <v>64</v>
      </c>
      <c r="E21" s="113" t="s">
        <v>90</v>
      </c>
      <c r="F21" s="114">
        <v>9</v>
      </c>
      <c r="G21" s="114" t="s">
        <v>25</v>
      </c>
      <c r="H21" s="157">
        <v>9</v>
      </c>
      <c r="I21" s="157"/>
      <c r="J21" s="160"/>
      <c r="K21" s="123" t="str">
        <f t="shared" si="3"/>
        <v/>
      </c>
      <c r="L21" s="160"/>
      <c r="M21" s="116">
        <f t="shared" si="4"/>
        <v>0</v>
      </c>
      <c r="N21" s="117">
        <f t="shared" si="5"/>
        <v>0</v>
      </c>
      <c r="O21" s="10"/>
      <c r="P21" s="10"/>
      <c r="Q21" s="10"/>
    </row>
    <row r="22" spans="1:19" ht="18.75" x14ac:dyDescent="0.3">
      <c r="A22" s="228"/>
      <c r="B22" s="26"/>
      <c r="C22" s="111">
        <v>14</v>
      </c>
      <c r="D22" s="112" t="s">
        <v>40</v>
      </c>
      <c r="E22" s="113"/>
      <c r="F22" s="114">
        <v>6</v>
      </c>
      <c r="G22" s="114" t="s">
        <v>41</v>
      </c>
      <c r="H22" s="157">
        <v>6</v>
      </c>
      <c r="I22" s="157"/>
      <c r="J22" s="160"/>
      <c r="K22" s="123" t="str">
        <f t="shared" si="3"/>
        <v/>
      </c>
      <c r="L22" s="160"/>
      <c r="M22" s="116">
        <f t="shared" si="4"/>
        <v>0</v>
      </c>
      <c r="N22" s="117">
        <f t="shared" si="5"/>
        <v>0</v>
      </c>
      <c r="O22" s="10"/>
      <c r="P22" s="10"/>
      <c r="Q22" s="10"/>
    </row>
    <row r="23" spans="1:19" ht="8.4499999999999993" customHeight="1" x14ac:dyDescent="0.3">
      <c r="A23" s="228"/>
      <c r="B23" s="20"/>
      <c r="C23" s="21"/>
      <c r="D23" s="22"/>
      <c r="E23" s="23"/>
      <c r="F23" s="21"/>
      <c r="G23" s="21"/>
      <c r="H23" s="23"/>
      <c r="I23" s="21"/>
      <c r="J23" s="162"/>
      <c r="K23" s="98"/>
      <c r="L23" s="162"/>
      <c r="M23" s="23"/>
      <c r="N23" s="67"/>
      <c r="O23" s="10"/>
      <c r="P23" s="10"/>
      <c r="Q23" s="10"/>
    </row>
    <row r="24" spans="1:19" ht="18.75" x14ac:dyDescent="0.3">
      <c r="A24" s="228"/>
      <c r="B24" s="14" t="s">
        <v>34</v>
      </c>
      <c r="C24" s="15"/>
      <c r="D24" s="16"/>
      <c r="E24" s="16"/>
      <c r="F24" s="17"/>
      <c r="G24" s="16"/>
      <c r="H24" s="16"/>
      <c r="I24" s="16"/>
      <c r="J24" s="164"/>
      <c r="K24" s="99"/>
      <c r="L24" s="164"/>
      <c r="M24" s="16"/>
      <c r="N24" s="68"/>
      <c r="O24" s="10"/>
      <c r="P24" s="10"/>
      <c r="Q24" s="10"/>
    </row>
    <row r="25" spans="1:19" ht="18.75" x14ac:dyDescent="0.3">
      <c r="A25" s="228"/>
      <c r="B25" s="19"/>
      <c r="C25" s="111">
        <v>15</v>
      </c>
      <c r="D25" s="112" t="s">
        <v>64</v>
      </c>
      <c r="E25" s="113" t="s">
        <v>53</v>
      </c>
      <c r="F25" s="114">
        <v>9</v>
      </c>
      <c r="G25" s="114" t="s">
        <v>50</v>
      </c>
      <c r="H25" s="189">
        <f>IF($L$2="EL",F25,0)</f>
        <v>0</v>
      </c>
      <c r="I25" s="159"/>
      <c r="J25" s="160"/>
      <c r="K25" s="123" t="str">
        <f t="shared" ref="K25" si="6">IF(J25="si",0.5,"")</f>
        <v/>
      </c>
      <c r="L25" s="160"/>
      <c r="M25" s="116">
        <f t="shared" ref="M25" si="7">IF(H25=0,0,IF(L25&gt;0,IF(L25&lt;F25,(H25-L25)*I25,IF(L25&gt;H25,IF(OR(G25="S",G25="A"),IF((H25-L25),"CFU detr. &gt; CFU sost. ",(H25-L25)*I25),"CFU detr. &gt; CFU manifesto"),(H25-L25)*I25)),IF(AND(H25&gt;F25,L25=""),H25*I25,IF(AND(H25=F25,L25=""),F25*I25,IF(L25=0,"dato non consentito","CFU sost.&gt; CFU manifesto")))))</f>
        <v>0</v>
      </c>
      <c r="N25" s="117">
        <f t="shared" ref="N25" si="8">IF(L25&gt;0,IF(G25="C","errore materia caratt.",L25),0)</f>
        <v>0</v>
      </c>
      <c r="O25" s="10"/>
      <c r="P25" s="10"/>
      <c r="Q25" s="10"/>
    </row>
    <row r="26" spans="1:19" ht="8.4499999999999993" customHeight="1" x14ac:dyDescent="0.3">
      <c r="A26" s="228"/>
      <c r="B26" s="20"/>
      <c r="C26" s="21"/>
      <c r="D26" s="22"/>
      <c r="E26" s="23"/>
      <c r="F26" s="21"/>
      <c r="G26" s="21"/>
      <c r="H26" s="23"/>
      <c r="I26" s="21"/>
      <c r="J26" s="162"/>
      <c r="K26" s="98"/>
      <c r="L26" s="162"/>
      <c r="M26" s="23"/>
      <c r="N26" s="67"/>
      <c r="O26" s="10"/>
      <c r="P26" s="10"/>
      <c r="Q26" s="10"/>
    </row>
    <row r="27" spans="1:19" ht="18.75" x14ac:dyDescent="0.3">
      <c r="A27" s="228"/>
      <c r="B27" s="14" t="s">
        <v>91</v>
      </c>
      <c r="C27" s="15"/>
      <c r="D27" s="16"/>
      <c r="E27" s="16"/>
      <c r="F27" s="17"/>
      <c r="G27" s="16"/>
      <c r="H27" s="16"/>
      <c r="I27" s="16"/>
      <c r="J27" s="164"/>
      <c r="K27" s="99"/>
      <c r="L27" s="164"/>
      <c r="M27" s="16"/>
      <c r="N27" s="68"/>
      <c r="O27" s="10"/>
      <c r="P27" s="10"/>
      <c r="Q27" s="10"/>
    </row>
    <row r="28" spans="1:19" ht="18.75" x14ac:dyDescent="0.3">
      <c r="A28" s="228"/>
      <c r="B28" s="57"/>
      <c r="C28" s="111">
        <v>15</v>
      </c>
      <c r="D28" s="112" t="s">
        <v>64</v>
      </c>
      <c r="E28" s="113" t="s">
        <v>53</v>
      </c>
      <c r="F28" s="114">
        <v>9</v>
      </c>
      <c r="G28" s="114" t="s">
        <v>25</v>
      </c>
      <c r="H28" s="161">
        <f>IF($L$2="ENU",F28,0)</f>
        <v>0</v>
      </c>
      <c r="I28" s="159"/>
      <c r="J28" s="160"/>
      <c r="K28" s="123" t="str">
        <f t="shared" ref="K28" si="9">IF(J28="si",0.5,"")</f>
        <v/>
      </c>
      <c r="L28" s="160"/>
      <c r="M28" s="116">
        <f t="shared" ref="M28" si="10">IF(H28=0,0,IF(L28&gt;0,IF(L28&lt;F28,(H28-L28)*I28,IF(L28&gt;H28,IF(OR(G28="S",G28="A"),IF((H28-L28),"CFU detr. &gt; CFU sost. ",(H28-L28)*I28),"CFU detr. &gt; CFU manifesto"),(H28-L28)*I28)),IF(AND(H28&gt;F28,L28=""),H28*I28,IF(AND(H28=F28,L28=""),F28*I28,IF(L28=0,"dato non consentito","CFU sost.&gt; CFU manifesto")))))</f>
        <v>0</v>
      </c>
      <c r="N28" s="117">
        <f t="shared" ref="N28" si="11">IF(L28&gt;0,IF(G28="C","errore materia caratt.",L28),0)</f>
        <v>0</v>
      </c>
      <c r="O28" s="10"/>
      <c r="P28" s="10"/>
      <c r="Q28" s="10"/>
    </row>
    <row r="29" spans="1:19" ht="19.5" thickBot="1" x14ac:dyDescent="0.35">
      <c r="A29" s="228"/>
      <c r="B29" s="69"/>
      <c r="C29" s="70"/>
      <c r="D29" s="71"/>
      <c r="E29" s="72" t="s">
        <v>37</v>
      </c>
      <c r="F29" s="70"/>
      <c r="G29" s="70"/>
      <c r="H29" s="70">
        <f>SUM(H16:H28)</f>
        <v>51</v>
      </c>
      <c r="I29" s="70"/>
      <c r="J29" s="168"/>
      <c r="K29" s="100"/>
      <c r="L29" s="168"/>
      <c r="M29" s="72"/>
      <c r="N29" s="73"/>
      <c r="O29" s="10"/>
      <c r="P29" s="10"/>
      <c r="Q29" s="10"/>
    </row>
    <row r="30" spans="1:19" s="25" customFormat="1" ht="18.75" customHeight="1" x14ac:dyDescent="0.3">
      <c r="A30" s="231" t="s">
        <v>109</v>
      </c>
      <c r="B30" s="57" t="s">
        <v>15</v>
      </c>
      <c r="C30" s="58"/>
      <c r="D30" s="59"/>
      <c r="E30" s="59"/>
      <c r="F30" s="60"/>
      <c r="G30" s="59"/>
      <c r="H30" s="59"/>
      <c r="I30" s="59"/>
      <c r="J30" s="169"/>
      <c r="K30" s="101"/>
      <c r="L30" s="169"/>
      <c r="M30" s="59"/>
      <c r="N30" s="61"/>
      <c r="O30" s="10"/>
      <c r="P30" s="10"/>
      <c r="Q30" s="10"/>
    </row>
    <row r="31" spans="1:19" ht="15.6" customHeight="1" x14ac:dyDescent="0.3">
      <c r="A31" s="231"/>
      <c r="B31" s="19"/>
      <c r="C31" s="111">
        <v>16</v>
      </c>
      <c r="D31" s="112" t="s">
        <v>44</v>
      </c>
      <c r="E31" s="113" t="s">
        <v>59</v>
      </c>
      <c r="F31" s="114">
        <v>9</v>
      </c>
      <c r="G31" s="114" t="s">
        <v>25</v>
      </c>
      <c r="H31" s="157">
        <v>9</v>
      </c>
      <c r="I31" s="157"/>
      <c r="J31" s="160"/>
      <c r="K31" s="123" t="str">
        <f t="shared" ref="K31:K34" si="12">IF(J31="si",0.5,"")</f>
        <v/>
      </c>
      <c r="L31" s="160"/>
      <c r="M31" s="116">
        <f t="shared" ref="M31:M33" si="13">IF(H31=0,0,IF(L31&gt;0,IF(L31&lt;F31,(H31-L31)*I31,IF(L31&gt;H31,IF(OR(G31="S",G31="A"),IF((H31-L31),"CFU detr. &gt; CFU sost. ",(H31-L31)*I31),"CFU detr. &gt; CFU manifesto"),(H31-L31)*I31)),IF(AND(H31&gt;F31,L31=""),H31*I31,IF(AND(H31=F31,L31=""),F31*I31,IF(L31=0,"dato non consentito","CFU sost.&gt; CFU manifesto")))))</f>
        <v>0</v>
      </c>
      <c r="N31" s="117">
        <f t="shared" ref="N31:N33" si="14">IF(L31&gt;0,IF(G31="C","errore materia caratt.",L31),0)</f>
        <v>0</v>
      </c>
      <c r="O31" s="10"/>
      <c r="P31" s="10"/>
      <c r="Q31" s="10"/>
    </row>
    <row r="32" spans="1:19" ht="15.6" customHeight="1" x14ac:dyDescent="0.3">
      <c r="A32" s="231"/>
      <c r="B32" s="19"/>
      <c r="C32" s="111">
        <v>17</v>
      </c>
      <c r="D32" s="112" t="s">
        <v>48</v>
      </c>
      <c r="E32" s="113" t="s">
        <v>49</v>
      </c>
      <c r="F32" s="114">
        <v>9</v>
      </c>
      <c r="G32" s="114" t="s">
        <v>50</v>
      </c>
      <c r="H32" s="157">
        <v>9</v>
      </c>
      <c r="I32" s="157"/>
      <c r="J32" s="160"/>
      <c r="K32" s="123" t="str">
        <f t="shared" si="12"/>
        <v/>
      </c>
      <c r="L32" s="160"/>
      <c r="M32" s="116">
        <f t="shared" si="13"/>
        <v>0</v>
      </c>
      <c r="N32" s="117">
        <f t="shared" si="14"/>
        <v>0</v>
      </c>
      <c r="O32" s="10"/>
      <c r="P32" s="10"/>
      <c r="Q32" s="10"/>
    </row>
    <row r="33" spans="1:17" ht="18.75" x14ac:dyDescent="0.3">
      <c r="A33" s="231"/>
      <c r="B33" s="19"/>
      <c r="C33" s="111">
        <v>18</v>
      </c>
      <c r="D33" s="112" t="s">
        <v>40</v>
      </c>
      <c r="E33" s="113"/>
      <c r="F33" s="114">
        <v>6</v>
      </c>
      <c r="G33" s="114" t="s">
        <v>41</v>
      </c>
      <c r="H33" s="157">
        <v>6</v>
      </c>
      <c r="I33" s="157"/>
      <c r="J33" s="160"/>
      <c r="K33" s="123" t="str">
        <f t="shared" si="12"/>
        <v/>
      </c>
      <c r="L33" s="160"/>
      <c r="M33" s="116">
        <f t="shared" si="13"/>
        <v>0</v>
      </c>
      <c r="N33" s="117">
        <f t="shared" si="14"/>
        <v>0</v>
      </c>
      <c r="O33" s="10"/>
      <c r="P33" s="10"/>
      <c r="Q33" s="10"/>
    </row>
    <row r="34" spans="1:17" ht="18.75" x14ac:dyDescent="0.3">
      <c r="A34" s="231"/>
      <c r="B34" s="19"/>
      <c r="C34" s="111"/>
      <c r="D34" s="112"/>
      <c r="E34" s="113" t="s">
        <v>60</v>
      </c>
      <c r="F34" s="114">
        <v>3</v>
      </c>
      <c r="G34" s="114" t="s">
        <v>61</v>
      </c>
      <c r="H34" s="114">
        <v>3</v>
      </c>
      <c r="I34" s="121" t="s">
        <v>33</v>
      </c>
      <c r="J34" s="160"/>
      <c r="K34" s="123" t="str">
        <f t="shared" si="12"/>
        <v/>
      </c>
      <c r="L34" s="160"/>
      <c r="M34" s="116"/>
      <c r="N34" s="117"/>
      <c r="O34" s="10"/>
      <c r="P34" s="10"/>
      <c r="Q34" s="10"/>
    </row>
    <row r="35" spans="1:17" ht="6.75" customHeight="1" x14ac:dyDescent="0.3">
      <c r="A35" s="231"/>
      <c r="B35" s="20"/>
      <c r="C35" s="21"/>
      <c r="D35" s="22"/>
      <c r="E35" s="23"/>
      <c r="F35" s="21"/>
      <c r="G35" s="21"/>
      <c r="H35" s="23"/>
      <c r="I35" s="21"/>
      <c r="J35" s="162"/>
      <c r="K35" s="98"/>
      <c r="L35" s="162"/>
      <c r="M35" s="23"/>
      <c r="N35" s="24"/>
      <c r="O35" s="10"/>
      <c r="P35" s="10"/>
      <c r="Q35" s="10"/>
    </row>
    <row r="36" spans="1:17" ht="18.75" x14ac:dyDescent="0.3">
      <c r="A36" s="231"/>
      <c r="B36" s="14" t="s">
        <v>34</v>
      </c>
      <c r="C36" s="15"/>
      <c r="D36" s="16"/>
      <c r="E36" s="16"/>
      <c r="F36" s="17"/>
      <c r="G36" s="16"/>
      <c r="H36" s="16"/>
      <c r="I36" s="16"/>
      <c r="J36" s="164"/>
      <c r="K36" s="99"/>
      <c r="L36" s="164"/>
      <c r="M36" s="16"/>
      <c r="N36" s="18"/>
      <c r="O36" s="10"/>
      <c r="P36" s="10"/>
      <c r="Q36" s="10"/>
    </row>
    <row r="37" spans="1:17" ht="18.75" x14ac:dyDescent="0.3">
      <c r="A37" s="231"/>
      <c r="B37" s="19"/>
      <c r="C37" s="111">
        <v>19</v>
      </c>
      <c r="D37" s="112" t="s">
        <v>62</v>
      </c>
      <c r="E37" s="113" t="s">
        <v>63</v>
      </c>
      <c r="F37" s="114">
        <v>9</v>
      </c>
      <c r="G37" s="114" t="s">
        <v>25</v>
      </c>
      <c r="H37" s="161">
        <f>IF($L$2="EL",F37,0)</f>
        <v>0</v>
      </c>
      <c r="I37" s="159"/>
      <c r="J37" s="160"/>
      <c r="K37" s="123" t="str">
        <f t="shared" ref="K37:K39" si="15">IF(J37="si",0.5,"")</f>
        <v/>
      </c>
      <c r="L37" s="160"/>
      <c r="M37" s="116">
        <f t="shared" ref="M37:M39" si="16">IF(H37=0,0,IF(L37&gt;0,IF(L37&lt;F37,(H37-L37)*I37,IF(L37&gt;H37,IF(OR(G37="S",G37="A"),IF((H37-L37),"CFU detr. &gt; CFU sost. ",(H37-L37)*I37),"CFU detr. &gt; CFU manifesto"),(H37-L37)*I37)),IF(AND(H37&gt;F37,L37=""),H37*I37,IF(AND(H37=F37,L37=""),F37*I37,IF(L37=0,"dato non consentito","CFU sost.&gt; CFU manifesto")))))</f>
        <v>0</v>
      </c>
      <c r="N37" s="117">
        <f t="shared" ref="N37:N39" si="17">IF(L37&gt;0,IF(G37="C","errore materia caratt.",L37),0)</f>
        <v>0</v>
      </c>
      <c r="O37" s="10"/>
      <c r="P37" s="10"/>
      <c r="Q37" s="10"/>
    </row>
    <row r="38" spans="1:17" ht="18.75" x14ac:dyDescent="0.3">
      <c r="A38" s="231"/>
      <c r="B38" s="19"/>
      <c r="C38" s="111">
        <v>20</v>
      </c>
      <c r="D38" s="112" t="s">
        <v>64</v>
      </c>
      <c r="E38" s="113" t="s">
        <v>92</v>
      </c>
      <c r="F38" s="114">
        <v>9</v>
      </c>
      <c r="G38" s="114" t="s">
        <v>25</v>
      </c>
      <c r="H38" s="161">
        <f>IF($L$2="EL",F38,0)</f>
        <v>0</v>
      </c>
      <c r="I38" s="159"/>
      <c r="J38" s="160"/>
      <c r="K38" s="123" t="str">
        <f t="shared" si="15"/>
        <v/>
      </c>
      <c r="L38" s="160"/>
      <c r="M38" s="116">
        <f t="shared" si="16"/>
        <v>0</v>
      </c>
      <c r="N38" s="117">
        <f t="shared" si="17"/>
        <v>0</v>
      </c>
      <c r="O38" s="10"/>
      <c r="P38" s="10"/>
      <c r="Q38" s="10"/>
    </row>
    <row r="39" spans="1:17" ht="18.75" x14ac:dyDescent="0.3">
      <c r="A39" s="231"/>
      <c r="B39" s="19"/>
      <c r="C39" s="111">
        <v>21</v>
      </c>
      <c r="D39" s="112" t="s">
        <v>66</v>
      </c>
      <c r="E39" s="113" t="s">
        <v>67</v>
      </c>
      <c r="F39" s="114">
        <v>9</v>
      </c>
      <c r="G39" s="114" t="s">
        <v>25</v>
      </c>
      <c r="H39" s="161">
        <f>IF($L$2="EL",F39,0)</f>
        <v>0</v>
      </c>
      <c r="I39" s="159"/>
      <c r="J39" s="160"/>
      <c r="K39" s="123" t="str">
        <f t="shared" si="15"/>
        <v/>
      </c>
      <c r="L39" s="160"/>
      <c r="M39" s="116">
        <f t="shared" si="16"/>
        <v>0</v>
      </c>
      <c r="N39" s="117">
        <f t="shared" si="17"/>
        <v>0</v>
      </c>
      <c r="O39" s="10"/>
      <c r="P39" s="10"/>
      <c r="Q39" s="10"/>
    </row>
    <row r="40" spans="1:17" ht="8.4499999999999993" customHeight="1" x14ac:dyDescent="0.3">
      <c r="A40" s="231"/>
      <c r="B40" s="20"/>
      <c r="C40" s="21"/>
      <c r="D40" s="22"/>
      <c r="E40" s="23"/>
      <c r="F40" s="21"/>
      <c r="G40" s="21"/>
      <c r="H40" s="23"/>
      <c r="I40" s="21"/>
      <c r="J40" s="162"/>
      <c r="K40" s="98"/>
      <c r="L40" s="162"/>
      <c r="M40" s="23"/>
      <c r="N40" s="24"/>
      <c r="O40" s="10"/>
      <c r="P40" s="10"/>
      <c r="Q40" s="10"/>
    </row>
    <row r="41" spans="1:17" ht="18.75" x14ac:dyDescent="0.3">
      <c r="A41" s="231"/>
      <c r="B41" s="14" t="s">
        <v>91</v>
      </c>
      <c r="C41" s="15"/>
      <c r="D41" s="16"/>
      <c r="E41" s="16"/>
      <c r="F41" s="17"/>
      <c r="G41" s="16"/>
      <c r="H41" s="16"/>
      <c r="I41" s="16"/>
      <c r="J41" s="164"/>
      <c r="K41" s="99"/>
      <c r="L41" s="164"/>
      <c r="M41" s="16"/>
      <c r="N41" s="18"/>
      <c r="O41" s="10"/>
      <c r="P41" s="10"/>
      <c r="Q41" s="10"/>
    </row>
    <row r="42" spans="1:17" ht="18.75" x14ac:dyDescent="0.3">
      <c r="A42" s="231"/>
      <c r="B42" s="57"/>
      <c r="C42" s="111">
        <v>19</v>
      </c>
      <c r="D42" s="112" t="s">
        <v>44</v>
      </c>
      <c r="E42" s="113" t="s">
        <v>68</v>
      </c>
      <c r="F42" s="114">
        <v>9</v>
      </c>
      <c r="G42" s="114" t="s">
        <v>25</v>
      </c>
      <c r="H42" s="161">
        <f>IF($L$2="ENU",F42,0)</f>
        <v>0</v>
      </c>
      <c r="I42" s="159"/>
      <c r="J42" s="160"/>
      <c r="K42" s="123" t="str">
        <f t="shared" ref="K42:K45" si="18">IF(J42="si",0.5,"")</f>
        <v/>
      </c>
      <c r="L42" s="160"/>
      <c r="M42" s="116">
        <f t="shared" ref="M42:M45" si="19">IF(H42=0,0,IF(L42&gt;0,IF(L42&lt;F42,(H42-L42)*I42,IF(L42&gt;H42,IF(OR(G42="S",G42="A"),IF((H42-L42),"CFU detr. &gt; CFU sost. ",(H42-L42)*I42),"CFU detr. &gt; CFU manifesto"),(H42-L42)*I42)),IF(AND(H42&gt;F42,L42=""),H42*I42,IF(AND(H42=F42,L42=""),F42*I42,IF(L42=0,"dato non consentito","CFU sost.&gt; CFU manifesto")))))</f>
        <v>0</v>
      </c>
      <c r="N42" s="117">
        <f t="shared" ref="N42:N45" si="20">IF(L42&gt;0,IF(G42="C","errore materia caratt.",L42),0)</f>
        <v>0</v>
      </c>
      <c r="O42" s="10"/>
      <c r="P42" s="10"/>
      <c r="Q42" s="10"/>
    </row>
    <row r="43" spans="1:17" ht="18.75" x14ac:dyDescent="0.3">
      <c r="A43" s="231"/>
      <c r="B43" s="57"/>
      <c r="C43" s="111">
        <v>20</v>
      </c>
      <c r="D43" s="112" t="s">
        <v>46</v>
      </c>
      <c r="E43" s="113" t="s">
        <v>74</v>
      </c>
      <c r="F43" s="114">
        <v>6</v>
      </c>
      <c r="G43" s="114" t="s">
        <v>50</v>
      </c>
      <c r="H43" s="161">
        <f t="shared" ref="H43:H45" si="21">IF($L$2="ENU",F43,0)</f>
        <v>0</v>
      </c>
      <c r="I43" s="159"/>
      <c r="J43" s="160"/>
      <c r="K43" s="123" t="str">
        <f t="shared" si="18"/>
        <v/>
      </c>
      <c r="L43" s="160"/>
      <c r="M43" s="116">
        <f t="shared" si="19"/>
        <v>0</v>
      </c>
      <c r="N43" s="117">
        <f t="shared" si="20"/>
        <v>0</v>
      </c>
      <c r="O43" s="10"/>
      <c r="P43" s="10"/>
      <c r="Q43" s="10"/>
    </row>
    <row r="44" spans="1:17" ht="18.75" x14ac:dyDescent="0.3">
      <c r="A44" s="231"/>
      <c r="B44" s="19"/>
      <c r="C44" s="111">
        <v>21</v>
      </c>
      <c r="D44" s="112" t="s">
        <v>46</v>
      </c>
      <c r="E44" s="113" t="s">
        <v>69</v>
      </c>
      <c r="F44" s="114">
        <v>6</v>
      </c>
      <c r="G44" s="114" t="s">
        <v>50</v>
      </c>
      <c r="H44" s="161">
        <f t="shared" si="21"/>
        <v>0</v>
      </c>
      <c r="I44" s="159"/>
      <c r="J44" s="160"/>
      <c r="K44" s="123" t="str">
        <f t="shared" si="18"/>
        <v/>
      </c>
      <c r="L44" s="160"/>
      <c r="M44" s="116">
        <f t="shared" si="19"/>
        <v>0</v>
      </c>
      <c r="N44" s="117">
        <f t="shared" si="20"/>
        <v>0</v>
      </c>
      <c r="O44" s="10"/>
      <c r="P44" s="10"/>
      <c r="Q44" s="10"/>
    </row>
    <row r="45" spans="1:17" ht="18.75" x14ac:dyDescent="0.3">
      <c r="A45" s="231"/>
      <c r="B45" s="19"/>
      <c r="C45" s="111">
        <v>22</v>
      </c>
      <c r="D45" s="112" t="s">
        <v>72</v>
      </c>
      <c r="E45" s="113" t="s">
        <v>93</v>
      </c>
      <c r="F45" s="114">
        <v>6</v>
      </c>
      <c r="G45" s="114" t="s">
        <v>25</v>
      </c>
      <c r="H45" s="161">
        <f t="shared" si="21"/>
        <v>0</v>
      </c>
      <c r="I45" s="159"/>
      <c r="J45" s="160"/>
      <c r="K45" s="123" t="str">
        <f t="shared" si="18"/>
        <v/>
      </c>
      <c r="L45" s="160"/>
      <c r="M45" s="116">
        <f t="shared" si="19"/>
        <v>0</v>
      </c>
      <c r="N45" s="117">
        <f t="shared" si="20"/>
        <v>0</v>
      </c>
      <c r="O45" s="10"/>
      <c r="P45" s="10"/>
      <c r="Q45" s="10"/>
    </row>
    <row r="46" spans="1:17" ht="19.5" thickBot="1" x14ac:dyDescent="0.35">
      <c r="A46" s="232"/>
      <c r="B46" s="27"/>
      <c r="C46" s="53"/>
      <c r="D46" s="54"/>
      <c r="E46" s="81" t="s">
        <v>37</v>
      </c>
      <c r="F46" s="82"/>
      <c r="G46" s="82"/>
      <c r="H46" s="53">
        <f>SUM(H31:H45)</f>
        <v>27</v>
      </c>
      <c r="I46" s="53"/>
      <c r="J46" s="53"/>
      <c r="K46" s="53" t="str">
        <f t="shared" ref="K46" si="22">IF(J46="sì",F46*0.05,"")</f>
        <v/>
      </c>
      <c r="L46" s="53"/>
      <c r="M46" s="55"/>
      <c r="N46" s="83"/>
      <c r="O46" s="6"/>
      <c r="P46" s="10"/>
      <c r="Q46" s="10"/>
    </row>
    <row r="47" spans="1:17" ht="19.5" thickBot="1" x14ac:dyDescent="0.35">
      <c r="A47" s="102"/>
      <c r="B47" s="233" t="s">
        <v>103</v>
      </c>
      <c r="C47" s="234"/>
      <c r="D47" s="234"/>
      <c r="E47" s="235"/>
      <c r="F47" s="89" t="s">
        <v>120</v>
      </c>
      <c r="G47" s="165"/>
      <c r="H47" s="87"/>
      <c r="I47" s="87"/>
      <c r="J47" s="87"/>
      <c r="K47" s="87"/>
      <c r="L47" s="87"/>
      <c r="M47" s="86"/>
      <c r="N47" s="88"/>
      <c r="O47" s="6"/>
      <c r="P47" s="10"/>
      <c r="Q47" s="10"/>
    </row>
    <row r="48" spans="1:17" ht="19.5" thickBot="1" x14ac:dyDescent="0.35">
      <c r="A48" s="102"/>
      <c r="B48" s="233" t="s">
        <v>134</v>
      </c>
      <c r="C48" s="234"/>
      <c r="D48" s="234"/>
      <c r="E48" s="235"/>
      <c r="F48" s="89" t="s">
        <v>120</v>
      </c>
      <c r="G48" s="165"/>
      <c r="H48" s="87"/>
      <c r="I48" s="87"/>
      <c r="J48" s="87"/>
      <c r="K48" s="87"/>
      <c r="L48" s="87"/>
      <c r="M48" s="86"/>
      <c r="N48" s="88"/>
      <c r="O48" s="6"/>
      <c r="P48" s="10"/>
      <c r="Q48" s="10"/>
    </row>
    <row r="49" spans="1:15" ht="12.75" thickBot="1" x14ac:dyDescent="0.25">
      <c r="A49" s="29"/>
      <c r="B49" s="30"/>
      <c r="C49" s="30"/>
      <c r="D49" s="84"/>
      <c r="E49" s="9"/>
      <c r="F49" s="74"/>
      <c r="G49" s="5"/>
      <c r="H49" s="9"/>
      <c r="I49" s="85"/>
      <c r="J49" s="85"/>
      <c r="K49" s="85"/>
      <c r="L49" s="85"/>
      <c r="M49" s="85"/>
      <c r="N49" s="11"/>
      <c r="O49" s="9"/>
    </row>
    <row r="50" spans="1:15" ht="15" x14ac:dyDescent="0.25">
      <c r="A50" s="4"/>
      <c r="B50" s="3"/>
      <c r="D50" s="3"/>
      <c r="E50" s="124" t="s">
        <v>79</v>
      </c>
      <c r="F50" s="125">
        <f>IF(F54&gt;180,F54-3-3-6-N5,F52-3-3-N5)</f>
        <v>132</v>
      </c>
      <c r="G50" s="5"/>
      <c r="H50" s="129" t="s">
        <v>76</v>
      </c>
      <c r="I50" s="130"/>
      <c r="J50" s="130"/>
      <c r="K50" s="130"/>
      <c r="L50" s="130"/>
      <c r="M50" s="131"/>
      <c r="N50" s="132">
        <f>SUM(M7:M45)</f>
        <v>0</v>
      </c>
      <c r="O50" s="9"/>
    </row>
    <row r="51" spans="1:15" ht="15" x14ac:dyDescent="0.25">
      <c r="A51" s="4"/>
      <c r="B51" s="3"/>
      <c r="D51" s="3"/>
      <c r="E51" s="126" t="s">
        <v>81</v>
      </c>
      <c r="F51" s="127">
        <f>COUNTIF(J7:J45,"si")</f>
        <v>0</v>
      </c>
      <c r="G51" s="5"/>
      <c r="H51" s="133" t="s">
        <v>3</v>
      </c>
      <c r="I51" s="134"/>
      <c r="J51" s="134"/>
      <c r="K51" s="134"/>
      <c r="L51" s="134"/>
      <c r="M51" s="135"/>
      <c r="N51" s="136">
        <f>N50/F50*110/30</f>
        <v>0</v>
      </c>
    </row>
    <row r="52" spans="1:15" ht="15" x14ac:dyDescent="0.25">
      <c r="B52" s="3"/>
      <c r="D52" s="3"/>
      <c r="E52" s="126" t="s">
        <v>82</v>
      </c>
      <c r="F52" s="127">
        <f>SUM(H15+H29+H46)</f>
        <v>138</v>
      </c>
      <c r="G52" s="5"/>
      <c r="H52" s="133" t="s">
        <v>102</v>
      </c>
      <c r="I52" s="137"/>
      <c r="J52" s="137"/>
      <c r="K52" s="137"/>
      <c r="L52" s="137"/>
      <c r="M52" s="138"/>
      <c r="N52" s="136">
        <f>N50/F50</f>
        <v>0</v>
      </c>
    </row>
    <row r="53" spans="1:15" ht="15" x14ac:dyDescent="0.25">
      <c r="A53" s="4"/>
      <c r="B53" s="3"/>
      <c r="D53" s="3"/>
      <c r="E53" s="126" t="s">
        <v>105</v>
      </c>
      <c r="F53" s="127">
        <v>6</v>
      </c>
      <c r="G53" s="5"/>
      <c r="H53" s="133" t="s">
        <v>77</v>
      </c>
      <c r="I53" s="137"/>
      <c r="J53" s="137"/>
      <c r="K53" s="137"/>
      <c r="L53" s="137"/>
      <c r="M53" s="138"/>
      <c r="N53" s="152">
        <f>IF(SUM(K7:K45)&gt;3,3,SUM(K7:K45))</f>
        <v>0</v>
      </c>
    </row>
    <row r="54" spans="1:15" thickBot="1" x14ac:dyDescent="0.3">
      <c r="A54" s="4"/>
      <c r="B54" s="3"/>
      <c r="D54" s="3"/>
      <c r="E54" s="149" t="s">
        <v>130</v>
      </c>
      <c r="F54" s="128">
        <f>F52+F53</f>
        <v>144</v>
      </c>
      <c r="G54" s="5"/>
      <c r="H54" s="150" t="s">
        <v>103</v>
      </c>
      <c r="I54" s="139"/>
      <c r="J54" s="139"/>
      <c r="K54" s="139"/>
      <c r="L54" s="139"/>
      <c r="M54" s="140"/>
      <c r="N54" s="153">
        <f>IF(G47="si",2,0)</f>
        <v>0</v>
      </c>
    </row>
    <row r="55" spans="1:15" ht="15" x14ac:dyDescent="0.25">
      <c r="A55" s="4"/>
      <c r="B55" s="3"/>
      <c r="D55" s="3"/>
      <c r="G55" s="5"/>
      <c r="H55" s="150" t="s">
        <v>136</v>
      </c>
      <c r="I55" s="151"/>
      <c r="J55" s="139"/>
      <c r="K55" s="139"/>
      <c r="L55" s="139"/>
      <c r="M55" s="140"/>
      <c r="N55" s="153">
        <f>IF(G48="si",1,0)</f>
        <v>0</v>
      </c>
    </row>
    <row r="56" spans="1:15" ht="15" x14ac:dyDescent="0.25">
      <c r="A56" s="4"/>
      <c r="B56" s="3"/>
      <c r="D56" s="3"/>
      <c r="G56" s="5"/>
      <c r="H56" s="141" t="s">
        <v>78</v>
      </c>
      <c r="I56" s="142"/>
      <c r="J56" s="142"/>
      <c r="K56" s="142"/>
      <c r="L56" s="142"/>
      <c r="M56" s="143"/>
      <c r="N56" s="144">
        <f>N51+N53+N54+N55</f>
        <v>0</v>
      </c>
    </row>
    <row r="57" spans="1:15" thickBot="1" x14ac:dyDescent="0.3">
      <c r="A57" s="4"/>
      <c r="B57" s="3"/>
      <c r="D57" s="3"/>
      <c r="G57" s="5"/>
      <c r="H57" s="145" t="s">
        <v>80</v>
      </c>
      <c r="I57" s="146"/>
      <c r="J57" s="146"/>
      <c r="K57" s="146"/>
      <c r="L57" s="146"/>
      <c r="M57" s="147"/>
      <c r="N57" s="148">
        <f>N56</f>
        <v>0</v>
      </c>
    </row>
    <row r="58" spans="1:15" ht="12" x14ac:dyDescent="0.2">
      <c r="A58" s="4"/>
      <c r="B58" s="4"/>
      <c r="C58" s="4"/>
      <c r="G58" s="5"/>
    </row>
    <row r="59" spans="1:15" ht="12" customHeight="1" x14ac:dyDescent="0.2">
      <c r="A59" s="219" t="str">
        <f>"Il/La sottoscritto/a "&amp;IF(E2="",".....",E2)&amp;" presa visione del conteggio di dettaglio del voto di base, secondo le modalità del vigente Regolamento didattico della CCS di Ingegneria dell'Energia dell'Università di Palermo, dichiara di accettare il voto base di "&amp;ROUND(N57,0)</f>
        <v>Il/La sottoscritto/a ..... presa visione del conteggio di dettaglio del voto di base, secondo le modalità del vigente Regolamento didattico della CCS di Ingegneria dell'Energia dell'Università di Palermo, dichiara di accettare il voto base di 0</v>
      </c>
      <c r="B59" s="219"/>
      <c r="C59" s="219"/>
      <c r="D59" s="219"/>
      <c r="E59" s="219"/>
      <c r="F59" s="219"/>
      <c r="G59" s="219"/>
      <c r="H59" s="219"/>
      <c r="I59" s="219"/>
      <c r="J59" s="219"/>
      <c r="K59" s="219"/>
      <c r="L59" s="219"/>
    </row>
    <row r="60" spans="1:15" ht="12" x14ac:dyDescent="0.2">
      <c r="A60" s="219"/>
      <c r="B60" s="219"/>
      <c r="C60" s="219"/>
      <c r="D60" s="219"/>
      <c r="E60" s="219"/>
      <c r="F60" s="219"/>
      <c r="G60" s="219"/>
      <c r="H60" s="219"/>
      <c r="I60" s="219"/>
      <c r="J60" s="219"/>
      <c r="K60" s="219"/>
      <c r="L60" s="219"/>
    </row>
    <row r="61" spans="1:15" ht="12.75" x14ac:dyDescent="0.2">
      <c r="A61" s="36"/>
      <c r="B61" s="36"/>
      <c r="C61" s="36"/>
      <c r="D61" s="36"/>
      <c r="F61" s="51"/>
      <c r="G61" s="36"/>
      <c r="H61" s="198"/>
      <c r="I61" s="198"/>
    </row>
    <row r="62" spans="1:15" ht="12" customHeight="1" x14ac:dyDescent="0.2">
      <c r="A62" s="36"/>
      <c r="B62" s="36"/>
      <c r="C62" s="36"/>
      <c r="D62" s="36"/>
      <c r="E62" s="37" t="s">
        <v>83</v>
      </c>
      <c r="H62" s="36"/>
      <c r="I62" s="36"/>
      <c r="O62" s="36"/>
    </row>
    <row r="63" spans="1:15" ht="12" customHeight="1" x14ac:dyDescent="0.2">
      <c r="A63" s="36"/>
      <c r="B63" s="36"/>
      <c r="C63" s="36"/>
      <c r="D63" s="36"/>
      <c r="E63" s="36"/>
      <c r="F63" s="36"/>
      <c r="G63" s="36"/>
      <c r="H63" s="36" t="s">
        <v>84</v>
      </c>
      <c r="J63" s="51"/>
      <c r="K63" s="51"/>
      <c r="L63" s="51"/>
      <c r="M63" s="51"/>
      <c r="N63" s="51"/>
      <c r="O63" s="36"/>
    </row>
    <row r="64" spans="1:15" ht="12" customHeight="1" x14ac:dyDescent="0.2">
      <c r="A64" s="36"/>
      <c r="B64" s="36"/>
      <c r="C64" s="36"/>
      <c r="D64" s="36"/>
      <c r="E64" s="36"/>
      <c r="F64" s="36"/>
      <c r="G64" s="36"/>
      <c r="H64" s="36"/>
      <c r="I64" s="36"/>
      <c r="J64" s="36"/>
      <c r="K64" s="36"/>
      <c r="N64" s="36"/>
      <c r="O64" s="36"/>
    </row>
    <row r="65" spans="8:14" ht="12" customHeight="1" x14ac:dyDescent="0.25">
      <c r="H65" s="36"/>
      <c r="I65" s="36"/>
      <c r="J65" s="36"/>
      <c r="K65" s="36"/>
      <c r="L65" s="36"/>
      <c r="M65" s="36"/>
      <c r="N65" s="36"/>
    </row>
    <row r="66" spans="8:14" ht="12" customHeight="1" x14ac:dyDescent="0.25">
      <c r="H66" s="36"/>
      <c r="I66" s="36"/>
      <c r="J66" s="36"/>
      <c r="K66" s="36"/>
      <c r="L66" s="36"/>
      <c r="M66" s="36"/>
      <c r="N66" s="36"/>
    </row>
  </sheetData>
  <sheetProtection password="C232" sheet="1" objects="1" scenarios="1" selectLockedCells="1"/>
  <mergeCells count="10">
    <mergeCell ref="A59:L60"/>
    <mergeCell ref="B48:E48"/>
    <mergeCell ref="G2:H2"/>
    <mergeCell ref="J2:K2"/>
    <mergeCell ref="M3:N3"/>
    <mergeCell ref="J4:K4"/>
    <mergeCell ref="A6:A15"/>
    <mergeCell ref="A16:A29"/>
    <mergeCell ref="A30:A46"/>
    <mergeCell ref="B47:E47"/>
  </mergeCells>
  <conditionalFormatting sqref="H42:I45">
    <cfRule type="expression" dxfId="74" priority="1">
      <formula>$L$2="EL"</formula>
    </cfRule>
    <cfRule type="expression" dxfId="73" priority="87">
      <formula>$L$2="enu"</formula>
    </cfRule>
  </conditionalFormatting>
  <conditionalFormatting sqref="H25:I25">
    <cfRule type="expression" dxfId="72" priority="82">
      <formula>$L$2="enu"</formula>
    </cfRule>
    <cfRule type="expression" dxfId="71" priority="83">
      <formula>$L$2="el"</formula>
    </cfRule>
  </conditionalFormatting>
  <conditionalFormatting sqref="H37:I39">
    <cfRule type="expression" dxfId="70" priority="84">
      <formula>$L$2="enu"</formula>
    </cfRule>
    <cfRule type="expression" dxfId="69" priority="85">
      <formula>$L$2="el"</formula>
    </cfRule>
  </conditionalFormatting>
  <conditionalFormatting sqref="H28:I28">
    <cfRule type="expression" dxfId="68" priority="2">
      <formula>$L$2="EL"</formula>
    </cfRule>
    <cfRule type="expression" dxfId="67" priority="4">
      <formula>$L$2="ENU"</formula>
    </cfRule>
    <cfRule type="expression" dxfId="66" priority="86">
      <formula>$L$2="el"</formula>
    </cfRule>
  </conditionalFormatting>
  <printOptions horizontalCentered="1"/>
  <pageMargins left="0.23622047244094491" right="0.23622047244094491" top="0.74803149606299213" bottom="0.74803149606299213" header="0.31496062992125984" footer="0.31496062992125984"/>
  <pageSetup paperSize="9" scale="51" orientation="portrait" horizontalDpi="4294967292" r:id="rId1"/>
  <headerFooter>
    <oddHeader>&amp;A</oddHeader>
    <oddFooter>&amp;C&amp;D</oddFooter>
  </headerFooter>
  <ignoredErrors>
    <ignoredError sqref="K28" formula="1"/>
    <ignoredError sqref="H25:H32 H34:H42 H43:H4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FF0000"/>
    <pageSetUpPr fitToPage="1"/>
  </sheetPr>
  <dimension ref="A1:T70"/>
  <sheetViews>
    <sheetView showGridLines="0" workbookViewId="0">
      <selection activeCell="L2" sqref="L2"/>
    </sheetView>
  </sheetViews>
  <sheetFormatPr defaultColWidth="8.85546875" defaultRowHeight="15.75" x14ac:dyDescent="0.25"/>
  <cols>
    <col min="1" max="1" width="4.7109375" style="3" customWidth="1"/>
    <col min="2" max="2" width="2.28515625" style="2" customWidth="1"/>
    <col min="3" max="3" width="3.140625" style="3" bestFit="1" customWidth="1"/>
    <col min="4" max="4" width="13.42578125" style="4" bestFit="1" customWidth="1"/>
    <col min="5" max="5" width="47.85546875" style="3" customWidth="1"/>
    <col min="6" max="6" width="20.140625" style="5" customWidth="1"/>
    <col min="7" max="7" width="11.42578125" style="3" customWidth="1"/>
    <col min="8" max="8" width="9" style="3" bestFit="1" customWidth="1"/>
    <col min="9" max="9" width="8" style="3" bestFit="1" customWidth="1"/>
    <col min="10" max="10" width="11.85546875" style="3" customWidth="1"/>
    <col min="11" max="11" width="9.140625" style="3" customWidth="1"/>
    <col min="12" max="12" width="10.7109375" style="3" customWidth="1"/>
    <col min="13" max="13" width="17.42578125" style="3" customWidth="1"/>
    <col min="14" max="14" width="19.42578125"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110" t="s">
        <v>99</v>
      </c>
      <c r="G2" s="217"/>
      <c r="H2" s="218"/>
      <c r="I2" s="6"/>
      <c r="J2" s="236" t="s">
        <v>104</v>
      </c>
      <c r="K2" s="237"/>
      <c r="L2" s="156"/>
    </row>
    <row r="3" spans="1:20" ht="18.75" x14ac:dyDescent="0.3">
      <c r="A3" s="9"/>
      <c r="B3" s="7"/>
      <c r="C3" s="11"/>
      <c r="D3" s="1" t="s">
        <v>5</v>
      </c>
      <c r="E3" s="197"/>
      <c r="I3" s="49"/>
      <c r="J3" s="49"/>
      <c r="K3" s="49"/>
      <c r="L3" s="49"/>
      <c r="M3" s="220" t="s">
        <v>6</v>
      </c>
      <c r="N3" s="221"/>
      <c r="O3" s="10"/>
      <c r="P3" s="10"/>
      <c r="Q3" s="10"/>
      <c r="R3" s="10"/>
      <c r="S3" s="10"/>
      <c r="T3" s="38"/>
    </row>
    <row r="4" spans="1:20" ht="18.75" x14ac:dyDescent="0.3">
      <c r="A4" s="9"/>
      <c r="B4" s="7"/>
      <c r="C4" s="11"/>
      <c r="D4" s="1" t="s">
        <v>2</v>
      </c>
      <c r="E4" s="40" t="str">
        <f>IF($L$2="EL","Elettrica",IF($L$2="ENU","Energetica e Nucleare",""))</f>
        <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121</v>
      </c>
      <c r="K5" s="42" t="s">
        <v>14</v>
      </c>
      <c r="L5" s="42" t="s">
        <v>100</v>
      </c>
      <c r="M5" s="42" t="s">
        <v>14</v>
      </c>
      <c r="N5" s="45">
        <f>IF(SUM(L7:L48)=0,0,IF(SUM(L7:L48)=18,18,IF(SUM(L7:L48)&lt;18,SUM(L7:L48),"detrazione &gt; 18")))</f>
        <v>0</v>
      </c>
      <c r="O5" s="10"/>
      <c r="P5" s="10"/>
      <c r="Q5" s="10"/>
      <c r="R5" s="38"/>
      <c r="S5" s="38"/>
    </row>
    <row r="6" spans="1:20" ht="15.6" customHeight="1" x14ac:dyDescent="0.3">
      <c r="A6" s="224" t="s">
        <v>125</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t="str">
        <f>IF(J7="si",0.5,"")</f>
        <v/>
      </c>
      <c r="L7" s="160"/>
      <c r="M7" s="116">
        <f t="shared" ref="M7:M13" si="0">IF(H7=0,0,IF(L7&gt;0,IF(L7&lt;F7,(H7-L7)*I7,IF(L7&gt;H7,IF(OR(G7="S",G7="A"),IF((H7-L7),"CFU detr. &gt; CFU sost. ",(H7-L7)*I7),"CFU detr. &gt; CFU manifesto"),(H7-L7)*I7)),IF(AND(H7&gt;F7,L7=""),H7*I7,IF(AND(H7=F7,L7=""),F7*I7,IF(L7=0,"dato non consentito","CFU sost.&gt; CFU manifesto")))))</f>
        <v>0</v>
      </c>
      <c r="N7" s="117">
        <f t="shared" ref="N7:N13" si="1">IF(L7&gt;0,IF(G7="C","errore materia caratt.",L7),0)</f>
        <v>0</v>
      </c>
      <c r="O7" s="10"/>
      <c r="P7" s="10"/>
      <c r="Q7" s="10"/>
      <c r="R7" s="38"/>
      <c r="S7" s="38"/>
    </row>
    <row r="8" spans="1:20" ht="18.75" x14ac:dyDescent="0.3">
      <c r="A8" s="225"/>
      <c r="B8" s="19"/>
      <c r="C8" s="111">
        <v>2</v>
      </c>
      <c r="D8" s="112" t="s">
        <v>86</v>
      </c>
      <c r="E8" s="113" t="s">
        <v>87</v>
      </c>
      <c r="F8" s="114">
        <v>6</v>
      </c>
      <c r="G8" s="114" t="s">
        <v>18</v>
      </c>
      <c r="H8" s="157">
        <v>6</v>
      </c>
      <c r="I8" s="157"/>
      <c r="J8" s="160"/>
      <c r="K8" s="123" t="str">
        <f t="shared" ref="K8:K13" si="2">IF(J8="si",0.5,"")</f>
        <v/>
      </c>
      <c r="L8" s="160"/>
      <c r="M8" s="116">
        <f t="shared" si="0"/>
        <v>0</v>
      </c>
      <c r="N8" s="117">
        <f t="shared" si="1"/>
        <v>0</v>
      </c>
      <c r="O8" s="10"/>
      <c r="P8" s="10"/>
      <c r="Q8" s="10"/>
      <c r="R8" s="38"/>
      <c r="S8" s="38"/>
    </row>
    <row r="9" spans="1:20" ht="18.75" x14ac:dyDescent="0.3">
      <c r="A9" s="225"/>
      <c r="B9" s="19"/>
      <c r="C9" s="111">
        <v>3</v>
      </c>
      <c r="D9" s="112" t="s">
        <v>21</v>
      </c>
      <c r="E9" s="113" t="s">
        <v>22</v>
      </c>
      <c r="F9" s="114">
        <v>9</v>
      </c>
      <c r="G9" s="114" t="s">
        <v>18</v>
      </c>
      <c r="H9" s="157">
        <v>9</v>
      </c>
      <c r="I9" s="157"/>
      <c r="J9" s="160"/>
      <c r="K9" s="123" t="str">
        <f t="shared" si="2"/>
        <v/>
      </c>
      <c r="L9" s="160"/>
      <c r="M9" s="116">
        <f t="shared" si="0"/>
        <v>0</v>
      </c>
      <c r="N9" s="117">
        <f t="shared" si="1"/>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t="str">
        <f t="shared" si="2"/>
        <v/>
      </c>
      <c r="L10" s="160"/>
      <c r="M10" s="116">
        <f t="shared" si="0"/>
        <v>0</v>
      </c>
      <c r="N10" s="117">
        <f t="shared" si="1"/>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t="str">
        <f t="shared" si="2"/>
        <v/>
      </c>
      <c r="L11" s="160"/>
      <c r="M11" s="116">
        <f t="shared" si="0"/>
        <v>0</v>
      </c>
      <c r="N11" s="117">
        <f t="shared" si="1"/>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si="2"/>
        <v/>
      </c>
      <c r="L12" s="160"/>
      <c r="M12" s="116">
        <f t="shared" si="0"/>
        <v>0</v>
      </c>
      <c r="N12" s="117">
        <f t="shared" si="1"/>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2"/>
        <v/>
      </c>
      <c r="L13" s="160"/>
      <c r="M13" s="116">
        <f t="shared" si="0"/>
        <v>0</v>
      </c>
      <c r="N13" s="117">
        <f t="shared" si="1"/>
        <v>0</v>
      </c>
      <c r="O13" s="10"/>
      <c r="P13" s="10"/>
      <c r="Q13" s="10"/>
      <c r="R13" s="38"/>
      <c r="S13" s="38"/>
    </row>
    <row r="14" spans="1:20" ht="18.75" x14ac:dyDescent="0.3">
      <c r="A14" s="225"/>
      <c r="B14" s="19"/>
      <c r="C14" s="111">
        <v>8</v>
      </c>
      <c r="D14" s="112"/>
      <c r="E14" s="113" t="s">
        <v>31</v>
      </c>
      <c r="F14" s="114">
        <v>3</v>
      </c>
      <c r="G14" s="114" t="s">
        <v>32</v>
      </c>
      <c r="H14" s="122">
        <v>3</v>
      </c>
      <c r="I14" s="121" t="s">
        <v>33</v>
      </c>
      <c r="J14" s="114"/>
      <c r="K14" s="123" t="str">
        <f>IF(J14="sì",F14*0.05,"")</f>
        <v/>
      </c>
      <c r="L14" s="114"/>
      <c r="M14" s="116"/>
      <c r="N14" s="117"/>
      <c r="O14" s="10"/>
      <c r="P14" s="10"/>
      <c r="Q14" s="10"/>
      <c r="R14" s="38"/>
      <c r="S14" s="38"/>
    </row>
    <row r="15" spans="1:20" s="25" customFormat="1" ht="19.5" thickBot="1" x14ac:dyDescent="0.35">
      <c r="A15" s="226"/>
      <c r="B15" s="27"/>
      <c r="C15" s="53"/>
      <c r="D15" s="54"/>
      <c r="E15" s="55" t="s">
        <v>37</v>
      </c>
      <c r="F15" s="53"/>
      <c r="G15" s="53"/>
      <c r="H15" s="53">
        <f>SUM(H7:H14)</f>
        <v>60</v>
      </c>
      <c r="I15" s="53"/>
      <c r="J15" s="53"/>
      <c r="K15" s="96"/>
      <c r="L15" s="53"/>
      <c r="M15" s="55"/>
      <c r="N15" s="56"/>
      <c r="O15" s="10"/>
      <c r="P15" s="10"/>
      <c r="Q15" s="10"/>
      <c r="R15" s="38"/>
      <c r="S15" s="38"/>
    </row>
    <row r="16" spans="1:20" ht="15.6" customHeight="1" x14ac:dyDescent="0.3">
      <c r="A16" s="227" t="s">
        <v>108</v>
      </c>
      <c r="B16" s="62" t="s">
        <v>15</v>
      </c>
      <c r="C16" s="63"/>
      <c r="D16" s="64"/>
      <c r="E16" s="64"/>
      <c r="F16" s="65"/>
      <c r="G16" s="64"/>
      <c r="H16" s="64"/>
      <c r="I16" s="64"/>
      <c r="J16" s="64"/>
      <c r="K16" s="97"/>
      <c r="L16" s="64"/>
      <c r="M16" s="64"/>
      <c r="N16" s="66"/>
      <c r="O16" s="10"/>
      <c r="P16" s="10"/>
      <c r="Q16" s="10"/>
      <c r="R16" s="38"/>
      <c r="S16" s="38"/>
    </row>
    <row r="17" spans="1:19" ht="18.75" x14ac:dyDescent="0.3">
      <c r="A17" s="228"/>
      <c r="B17" s="19"/>
      <c r="C17" s="111">
        <v>9</v>
      </c>
      <c r="D17" s="112" t="s">
        <v>42</v>
      </c>
      <c r="E17" s="113" t="s">
        <v>43</v>
      </c>
      <c r="F17" s="114">
        <v>9</v>
      </c>
      <c r="G17" s="114" t="s">
        <v>25</v>
      </c>
      <c r="H17" s="157">
        <v>9</v>
      </c>
      <c r="I17" s="157"/>
      <c r="J17" s="160"/>
      <c r="K17" s="123" t="str">
        <f t="shared" ref="K17:K21" si="3">IF(J17="si",0.5,"")</f>
        <v/>
      </c>
      <c r="L17" s="160"/>
      <c r="M17" s="116">
        <f t="shared" ref="M17:M21" si="4">IF(H17=0,0,IF(L17&gt;0,IF(L17&lt;F17,(H17-L17)*I17,IF(L17&gt;H17,IF(OR(G17="S",G17="A"),IF((H17-L17),"CFU detr. &gt; CFU sost. ",(H17-L17)*I17),"CFU detr. &gt; CFU manifesto"),(H17-L17)*I17)),IF(AND(H17&gt;F17,L17=""),H17*I17,IF(AND(H17=F17,L17=""),F17*I17,IF(L17=0,"dato non consentito","CFU sost.&gt; CFU manifesto")))))</f>
        <v>0</v>
      </c>
      <c r="N17" s="117">
        <f t="shared" ref="N17:N21" si="5">IF(L17&gt;0,IF(G17="C","errore materia caratt.",L17),0)</f>
        <v>0</v>
      </c>
      <c r="O17" s="10"/>
      <c r="P17" s="10"/>
      <c r="Q17" s="10"/>
      <c r="R17" s="38"/>
      <c r="S17" s="38"/>
    </row>
    <row r="18" spans="1:19" ht="18.75" x14ac:dyDescent="0.3">
      <c r="A18" s="228"/>
      <c r="B18" s="19"/>
      <c r="C18" s="111">
        <v>10</v>
      </c>
      <c r="D18" s="112" t="s">
        <v>44</v>
      </c>
      <c r="E18" s="113" t="s">
        <v>45</v>
      </c>
      <c r="F18" s="114">
        <v>9</v>
      </c>
      <c r="G18" s="114" t="s">
        <v>25</v>
      </c>
      <c r="H18" s="157">
        <v>9</v>
      </c>
      <c r="I18" s="157"/>
      <c r="J18" s="160"/>
      <c r="K18" s="123" t="str">
        <f t="shared" si="3"/>
        <v/>
      </c>
      <c r="L18" s="160"/>
      <c r="M18" s="116">
        <f t="shared" si="4"/>
        <v>0</v>
      </c>
      <c r="N18" s="117">
        <f t="shared" si="5"/>
        <v>0</v>
      </c>
      <c r="O18" s="10"/>
      <c r="P18" s="10"/>
      <c r="Q18" s="10"/>
      <c r="R18" s="38"/>
      <c r="S18" s="38"/>
    </row>
    <row r="19" spans="1:19" ht="18.75" x14ac:dyDescent="0.3">
      <c r="A19" s="228"/>
      <c r="B19" s="19"/>
      <c r="C19" s="111">
        <v>11</v>
      </c>
      <c r="D19" s="112" t="s">
        <v>46</v>
      </c>
      <c r="E19" s="113" t="s">
        <v>47</v>
      </c>
      <c r="F19" s="114">
        <v>9</v>
      </c>
      <c r="G19" s="114" t="s">
        <v>25</v>
      </c>
      <c r="H19" s="157">
        <v>9</v>
      </c>
      <c r="I19" s="157"/>
      <c r="J19" s="160"/>
      <c r="K19" s="123" t="str">
        <f t="shared" si="3"/>
        <v/>
      </c>
      <c r="L19" s="160"/>
      <c r="M19" s="116">
        <f t="shared" si="4"/>
        <v>0</v>
      </c>
      <c r="N19" s="117">
        <f t="shared" si="5"/>
        <v>0</v>
      </c>
      <c r="O19" s="10"/>
      <c r="P19" s="10"/>
      <c r="Q19" s="10"/>
    </row>
    <row r="20" spans="1:19" ht="18.75" x14ac:dyDescent="0.3">
      <c r="A20" s="228"/>
      <c r="B20" s="19"/>
      <c r="C20" s="111">
        <v>12</v>
      </c>
      <c r="D20" s="112" t="s">
        <v>89</v>
      </c>
      <c r="E20" s="113" t="s">
        <v>52</v>
      </c>
      <c r="F20" s="114">
        <v>9</v>
      </c>
      <c r="G20" s="114" t="s">
        <v>25</v>
      </c>
      <c r="H20" s="157">
        <v>9</v>
      </c>
      <c r="I20" s="157"/>
      <c r="J20" s="160"/>
      <c r="K20" s="123" t="str">
        <f t="shared" si="3"/>
        <v/>
      </c>
      <c r="L20" s="160"/>
      <c r="M20" s="116">
        <f t="shared" si="4"/>
        <v>0</v>
      </c>
      <c r="N20" s="117">
        <f t="shared" si="5"/>
        <v>0</v>
      </c>
      <c r="O20" s="10"/>
      <c r="P20" s="10"/>
      <c r="Q20" s="10"/>
    </row>
    <row r="21" spans="1:19" ht="18.75" x14ac:dyDescent="0.3">
      <c r="A21" s="228"/>
      <c r="B21" s="26"/>
      <c r="C21" s="111">
        <v>13</v>
      </c>
      <c r="D21" s="112" t="s">
        <v>40</v>
      </c>
      <c r="E21" s="113"/>
      <c r="F21" s="114">
        <v>6</v>
      </c>
      <c r="G21" s="114" t="s">
        <v>41</v>
      </c>
      <c r="H21" s="157">
        <v>6</v>
      </c>
      <c r="I21" s="157"/>
      <c r="J21" s="160"/>
      <c r="K21" s="123" t="str">
        <f t="shared" si="3"/>
        <v/>
      </c>
      <c r="L21" s="160"/>
      <c r="M21" s="116">
        <f t="shared" si="4"/>
        <v>0</v>
      </c>
      <c r="N21" s="117">
        <f t="shared" si="5"/>
        <v>0</v>
      </c>
      <c r="O21" s="10"/>
      <c r="P21" s="10"/>
      <c r="Q21" s="10"/>
    </row>
    <row r="22" spans="1:19" ht="8.4499999999999993" customHeight="1" x14ac:dyDescent="0.3">
      <c r="A22" s="228"/>
      <c r="B22" s="20"/>
      <c r="C22" s="21"/>
      <c r="D22" s="22"/>
      <c r="E22" s="23"/>
      <c r="F22" s="21"/>
      <c r="G22" s="21"/>
      <c r="H22" s="23"/>
      <c r="I22" s="21"/>
      <c r="J22" s="21"/>
      <c r="K22" s="98"/>
      <c r="L22" s="21"/>
      <c r="M22" s="23"/>
      <c r="N22" s="67"/>
      <c r="O22" s="10"/>
      <c r="P22" s="10"/>
      <c r="Q22" s="10"/>
    </row>
    <row r="23" spans="1:19" ht="18.75" x14ac:dyDescent="0.3">
      <c r="A23" s="228"/>
      <c r="B23" s="14" t="s">
        <v>34</v>
      </c>
      <c r="C23" s="15"/>
      <c r="D23" s="16"/>
      <c r="E23" s="16"/>
      <c r="F23" s="17"/>
      <c r="G23" s="16"/>
      <c r="H23" s="16"/>
      <c r="I23" s="16"/>
      <c r="J23" s="16"/>
      <c r="K23" s="99"/>
      <c r="L23" s="16"/>
      <c r="M23" s="16"/>
      <c r="N23" s="68"/>
      <c r="O23" s="10"/>
      <c r="P23" s="10"/>
      <c r="Q23" s="10"/>
    </row>
    <row r="24" spans="1:19" ht="18.75" x14ac:dyDescent="0.3">
      <c r="A24" s="228"/>
      <c r="B24" s="19"/>
      <c r="C24" s="111">
        <v>14</v>
      </c>
      <c r="D24" s="112" t="s">
        <v>64</v>
      </c>
      <c r="E24" s="113" t="s">
        <v>90</v>
      </c>
      <c r="F24" s="114">
        <v>9</v>
      </c>
      <c r="G24" s="114" t="s">
        <v>25</v>
      </c>
      <c r="H24" s="161">
        <f>IF($L$2="EL",F24,0)</f>
        <v>0</v>
      </c>
      <c r="I24" s="159"/>
      <c r="J24" s="160"/>
      <c r="K24" s="123" t="str">
        <f t="shared" ref="K24:K25" si="6">IF(J24="si",0.5,"")</f>
        <v/>
      </c>
      <c r="L24" s="160"/>
      <c r="M24" s="116">
        <f t="shared" ref="M24:M25" si="7">IF(H24=0,0,IF(L24&gt;0,IF(L24&lt;F24,(H24-L24)*I24,IF(L24&gt;H24,IF(OR(G24="S",G24="A"),IF((H24-L24),"CFU detr. &gt; CFU sost. ",(H24-L24)*I24),"CFU detr. &gt; CFU manifesto"),(H24-L24)*I24)),IF(AND(H24&gt;F24,L24=""),H24*I24,IF(AND(H24=F24,L24=""),F24*I24,IF(L24=0,"dato non consentito","CFU sost.&gt; CFU manifesto")))))</f>
        <v>0</v>
      </c>
      <c r="N24" s="117">
        <f t="shared" ref="N24:N25" si="8">IF(L24&gt;0,IF(G24="C","errore materia caratt.",L24),0)</f>
        <v>0</v>
      </c>
      <c r="O24" s="10"/>
      <c r="P24" s="10"/>
      <c r="Q24" s="10"/>
    </row>
    <row r="25" spans="1:19" ht="18.75" x14ac:dyDescent="0.3">
      <c r="A25" s="228"/>
      <c r="B25" s="19"/>
      <c r="C25" s="111">
        <v>15</v>
      </c>
      <c r="D25" s="112" t="s">
        <v>70</v>
      </c>
      <c r="E25" s="113" t="s">
        <v>94</v>
      </c>
      <c r="F25" s="114">
        <v>6</v>
      </c>
      <c r="G25" s="114" t="s">
        <v>25</v>
      </c>
      <c r="H25" s="161">
        <f>IF($L$2="EL",F25,0)</f>
        <v>0</v>
      </c>
      <c r="I25" s="159"/>
      <c r="J25" s="160"/>
      <c r="K25" s="123" t="str">
        <f t="shared" si="6"/>
        <v/>
      </c>
      <c r="L25" s="160"/>
      <c r="M25" s="116">
        <f t="shared" si="7"/>
        <v>0</v>
      </c>
      <c r="N25" s="117">
        <f t="shared" si="8"/>
        <v>0</v>
      </c>
      <c r="O25" s="10"/>
      <c r="P25" s="10"/>
      <c r="Q25" s="10"/>
    </row>
    <row r="26" spans="1:19" ht="8.4499999999999993" customHeight="1" x14ac:dyDescent="0.3">
      <c r="A26" s="228"/>
      <c r="B26" s="20"/>
      <c r="C26" s="21"/>
      <c r="D26" s="22"/>
      <c r="E26" s="23"/>
      <c r="F26" s="21"/>
      <c r="G26" s="21"/>
      <c r="H26" s="23"/>
      <c r="I26" s="21"/>
      <c r="J26" s="21"/>
      <c r="K26" s="98"/>
      <c r="L26" s="21"/>
      <c r="M26" s="23"/>
      <c r="N26" s="67"/>
      <c r="O26" s="10"/>
      <c r="P26" s="10"/>
      <c r="Q26" s="10"/>
    </row>
    <row r="27" spans="1:19" ht="18.75" x14ac:dyDescent="0.3">
      <c r="A27" s="228"/>
      <c r="B27" s="14" t="s">
        <v>91</v>
      </c>
      <c r="C27" s="15"/>
      <c r="D27" s="16"/>
      <c r="E27" s="16"/>
      <c r="F27" s="17"/>
      <c r="G27" s="16"/>
      <c r="H27" s="16"/>
      <c r="I27" s="16"/>
      <c r="J27" s="16"/>
      <c r="K27" s="99"/>
      <c r="L27" s="16"/>
      <c r="M27" s="16"/>
      <c r="N27" s="68"/>
      <c r="O27" s="10"/>
      <c r="P27" s="10"/>
      <c r="Q27" s="10"/>
    </row>
    <row r="28" spans="1:19" ht="18.75" x14ac:dyDescent="0.3">
      <c r="A28" s="228"/>
      <c r="B28" s="57"/>
      <c r="C28" s="111">
        <v>14</v>
      </c>
      <c r="D28" s="112" t="s">
        <v>64</v>
      </c>
      <c r="E28" s="113" t="s">
        <v>90</v>
      </c>
      <c r="F28" s="114">
        <v>9</v>
      </c>
      <c r="G28" s="114" t="s">
        <v>50</v>
      </c>
      <c r="H28" s="161">
        <f>IF($L$2="ENU",F28,0)</f>
        <v>0</v>
      </c>
      <c r="I28" s="159"/>
      <c r="J28" s="160"/>
      <c r="K28" s="123" t="str">
        <f t="shared" ref="K28:K29" si="9">IF(J28="si",0.5,"")</f>
        <v/>
      </c>
      <c r="L28" s="160"/>
      <c r="M28" s="116">
        <f t="shared" ref="M28:M29" si="10">IF(H28=0,0,IF(L28&gt;0,IF(L28&lt;F28,(H28-L28)*I28,IF(L28&gt;H28,IF(OR(G28="S",G28="A"),IF((H28-L28),"CFU detr. &gt; CFU sost. ",(H28-L28)*I28),"CFU detr. &gt; CFU manifesto"),(H28-L28)*I28)),IF(AND(H28&gt;F28,L28=""),H28*I28,IF(AND(H28=F28,L28=""),F28*I28,IF(L28=0,"dato non consentito","CFU sost.&gt; CFU manifesto")))))</f>
        <v>0</v>
      </c>
      <c r="N28" s="117">
        <f t="shared" ref="N28:N29" si="11">IF(L28&gt;0,IF(G28="C","errore materia caratt.",L28),0)</f>
        <v>0</v>
      </c>
      <c r="O28" s="10"/>
      <c r="P28" s="10"/>
      <c r="Q28" s="10"/>
    </row>
    <row r="29" spans="1:19" ht="18.75" x14ac:dyDescent="0.3">
      <c r="A29" s="228"/>
      <c r="B29" s="19"/>
      <c r="C29" s="111">
        <v>15</v>
      </c>
      <c r="D29" s="112" t="s">
        <v>70</v>
      </c>
      <c r="E29" s="113" t="s">
        <v>94</v>
      </c>
      <c r="F29" s="114">
        <v>9</v>
      </c>
      <c r="G29" s="114" t="s">
        <v>25</v>
      </c>
      <c r="H29" s="161">
        <f>IF($L$2="ENU",F29,0)</f>
        <v>0</v>
      </c>
      <c r="I29" s="159"/>
      <c r="J29" s="160"/>
      <c r="K29" s="123" t="str">
        <f t="shared" si="9"/>
        <v/>
      </c>
      <c r="L29" s="160"/>
      <c r="M29" s="116">
        <f t="shared" si="10"/>
        <v>0</v>
      </c>
      <c r="N29" s="117">
        <f t="shared" si="11"/>
        <v>0</v>
      </c>
      <c r="O29" s="10"/>
      <c r="P29" s="10"/>
      <c r="Q29" s="10"/>
    </row>
    <row r="30" spans="1:19" ht="19.5" thickBot="1" x14ac:dyDescent="0.35">
      <c r="A30" s="228"/>
      <c r="B30" s="69"/>
      <c r="C30" s="70"/>
      <c r="D30" s="71"/>
      <c r="E30" s="72" t="s">
        <v>37</v>
      </c>
      <c r="F30" s="70"/>
      <c r="G30" s="70"/>
      <c r="H30" s="70">
        <f>SUM(H16:H29)</f>
        <v>42</v>
      </c>
      <c r="I30" s="70"/>
      <c r="J30" s="70"/>
      <c r="K30" s="100"/>
      <c r="L30" s="70"/>
      <c r="M30" s="72"/>
      <c r="N30" s="73"/>
      <c r="O30" s="10"/>
      <c r="P30" s="10"/>
      <c r="Q30" s="10"/>
    </row>
    <row r="31" spans="1:19" s="25" customFormat="1" ht="18.75" customHeight="1" x14ac:dyDescent="0.3">
      <c r="A31" s="231" t="s">
        <v>109</v>
      </c>
      <c r="B31" s="57" t="s">
        <v>15</v>
      </c>
      <c r="C31" s="58"/>
      <c r="D31" s="59"/>
      <c r="E31" s="59"/>
      <c r="F31" s="60"/>
      <c r="G31" s="59"/>
      <c r="H31" s="59"/>
      <c r="I31" s="59"/>
      <c r="J31" s="59"/>
      <c r="K31" s="101"/>
      <c r="L31" s="59"/>
      <c r="M31" s="59"/>
      <c r="N31" s="61"/>
      <c r="O31" s="10"/>
      <c r="P31" s="10"/>
      <c r="Q31" s="10"/>
    </row>
    <row r="32" spans="1:19" ht="22.7" customHeight="1" x14ac:dyDescent="0.3">
      <c r="A32" s="231"/>
      <c r="B32" s="19"/>
      <c r="C32" s="111">
        <v>16</v>
      </c>
      <c r="D32" s="112" t="s">
        <v>44</v>
      </c>
      <c r="E32" s="113" t="s">
        <v>59</v>
      </c>
      <c r="F32" s="114">
        <v>9</v>
      </c>
      <c r="G32" s="114" t="s">
        <v>25</v>
      </c>
      <c r="H32" s="157">
        <v>9</v>
      </c>
      <c r="I32" s="157"/>
      <c r="J32" s="160"/>
      <c r="K32" s="123" t="str">
        <f t="shared" ref="K32:K33" si="12">IF(J32="si",0.5,"")</f>
        <v/>
      </c>
      <c r="L32" s="160"/>
      <c r="M32" s="116">
        <f t="shared" ref="M32:M33" si="13">IF(H32=0,0,IF(L32&gt;0,IF(L32&lt;F32,(H32-L32)*I32,IF(L32&gt;H32,IF(OR(G32="S",G32="A"),IF((H32-L32),"CFU detr. &gt; CFU sost. ",(H32-L32)*I32),"CFU detr. &gt; CFU manifesto"),(H32-L32)*I32)),IF(AND(H32&gt;F32,L32=""),H32*I32,IF(AND(H32=F32,L32=""),F32*I32,IF(L32=0,"dato non consentito","CFU sost.&gt; CFU manifesto")))))</f>
        <v>0</v>
      </c>
      <c r="N32" s="117">
        <f t="shared" ref="N32:N33" si="14">IF(L32&gt;0,IF(G32="C","errore materia caratt.",L32),0)</f>
        <v>0</v>
      </c>
      <c r="O32" s="10"/>
      <c r="P32" s="10"/>
      <c r="Q32" s="10"/>
    </row>
    <row r="33" spans="1:17" ht="18.75" x14ac:dyDescent="0.3">
      <c r="A33" s="231"/>
      <c r="B33" s="19"/>
      <c r="C33" s="111">
        <v>17</v>
      </c>
      <c r="D33" s="112" t="s">
        <v>40</v>
      </c>
      <c r="E33" s="113"/>
      <c r="F33" s="114">
        <v>6</v>
      </c>
      <c r="G33" s="114" t="s">
        <v>41</v>
      </c>
      <c r="H33" s="157">
        <v>6</v>
      </c>
      <c r="I33" s="157"/>
      <c r="J33" s="160"/>
      <c r="K33" s="123" t="str">
        <f t="shared" si="12"/>
        <v/>
      </c>
      <c r="L33" s="160"/>
      <c r="M33" s="116">
        <f t="shared" si="13"/>
        <v>0</v>
      </c>
      <c r="N33" s="117">
        <f t="shared" si="14"/>
        <v>0</v>
      </c>
      <c r="O33" s="10"/>
      <c r="P33" s="10"/>
      <c r="Q33" s="10"/>
    </row>
    <row r="34" spans="1:17" ht="18.75" x14ac:dyDescent="0.3">
      <c r="A34" s="231"/>
      <c r="B34" s="19"/>
      <c r="C34" s="111"/>
      <c r="D34" s="112"/>
      <c r="E34" s="113" t="s">
        <v>60</v>
      </c>
      <c r="F34" s="114">
        <v>3</v>
      </c>
      <c r="G34" s="114" t="s">
        <v>61</v>
      </c>
      <c r="H34" s="114">
        <v>3</v>
      </c>
      <c r="I34" s="121" t="s">
        <v>33</v>
      </c>
      <c r="J34" s="114"/>
      <c r="K34" s="123"/>
      <c r="L34" s="114"/>
      <c r="M34" s="116" t="s">
        <v>106</v>
      </c>
      <c r="N34" s="117"/>
      <c r="O34" s="10"/>
      <c r="P34" s="10"/>
      <c r="Q34" s="10"/>
    </row>
    <row r="35" spans="1:17" ht="6.75" customHeight="1" x14ac:dyDescent="0.3">
      <c r="A35" s="231"/>
      <c r="B35" s="20"/>
      <c r="C35" s="21"/>
      <c r="D35" s="22"/>
      <c r="E35" s="23"/>
      <c r="F35" s="21"/>
      <c r="G35" s="21"/>
      <c r="H35" s="23"/>
      <c r="I35" s="21"/>
      <c r="J35" s="21"/>
      <c r="K35" s="98"/>
      <c r="L35" s="21"/>
      <c r="M35" s="23"/>
      <c r="N35" s="24"/>
      <c r="O35" s="10"/>
      <c r="P35" s="10"/>
      <c r="Q35" s="10"/>
    </row>
    <row r="36" spans="1:17" ht="18.75" x14ac:dyDescent="0.3">
      <c r="A36" s="231"/>
      <c r="B36" s="14" t="s">
        <v>34</v>
      </c>
      <c r="C36" s="15"/>
      <c r="D36" s="16"/>
      <c r="E36" s="16"/>
      <c r="F36" s="17"/>
      <c r="G36" s="16"/>
      <c r="H36" s="16"/>
      <c r="I36" s="16"/>
      <c r="J36" s="16"/>
      <c r="K36" s="99"/>
      <c r="L36" s="16"/>
      <c r="M36" s="16"/>
      <c r="N36" s="18"/>
      <c r="O36" s="10"/>
      <c r="P36" s="10"/>
      <c r="Q36" s="10"/>
    </row>
    <row r="37" spans="1:17" ht="18.75" x14ac:dyDescent="0.3">
      <c r="A37" s="231"/>
      <c r="B37" s="19"/>
      <c r="C37" s="111">
        <v>18</v>
      </c>
      <c r="D37" s="112" t="s">
        <v>66</v>
      </c>
      <c r="E37" s="113" t="s">
        <v>95</v>
      </c>
      <c r="F37" s="114">
        <v>6</v>
      </c>
      <c r="G37" s="114" t="s">
        <v>25</v>
      </c>
      <c r="H37" s="161">
        <f t="shared" ref="H37:H40" si="15">IF($L$2="EL",F37,0)</f>
        <v>0</v>
      </c>
      <c r="I37" s="159"/>
      <c r="J37" s="160"/>
      <c r="K37" s="123" t="str">
        <f t="shared" ref="K37:K41" si="16">IF(J37="si",0.5,"")</f>
        <v/>
      </c>
      <c r="L37" s="160"/>
      <c r="M37" s="116">
        <f t="shared" ref="M37:M41" si="17">IF(H37=0,0,IF(L37&gt;0,IF(L37&lt;F37,(H37-L37)*I37,IF(L37&gt;H37,IF(OR(G37="S",G37="A"),IF((H37-L37),"CFU detr. &gt; CFU sost. ",(H37-L37)*I37),"CFU detr. &gt; CFU manifesto"),(H37-L37)*I37)),IF(AND(H37&gt;F37,L37=""),H37*I37,IF(AND(H37=F37,L37=""),F37*I37,IF(L37=0,"dato non consentito","CFU sost.&gt; CFU manifesto")))))</f>
        <v>0</v>
      </c>
      <c r="N37" s="117">
        <f t="shared" ref="N37:N41" si="18">IF(L37&gt;0,IF(G37="C","errore materia caratt.",L37),0)</f>
        <v>0</v>
      </c>
      <c r="O37" s="10"/>
      <c r="P37" s="10"/>
      <c r="Q37" s="10"/>
    </row>
    <row r="38" spans="1:17" ht="18.75" x14ac:dyDescent="0.3">
      <c r="A38" s="231"/>
      <c r="B38" s="19"/>
      <c r="C38" s="111">
        <v>19</v>
      </c>
      <c r="D38" s="112" t="s">
        <v>62</v>
      </c>
      <c r="E38" s="113" t="s">
        <v>63</v>
      </c>
      <c r="F38" s="114">
        <v>9</v>
      </c>
      <c r="G38" s="114" t="s">
        <v>25</v>
      </c>
      <c r="H38" s="161">
        <f t="shared" si="15"/>
        <v>0</v>
      </c>
      <c r="I38" s="159"/>
      <c r="J38" s="160"/>
      <c r="K38" s="123" t="str">
        <f t="shared" si="16"/>
        <v/>
      </c>
      <c r="L38" s="160"/>
      <c r="M38" s="116">
        <f t="shared" si="17"/>
        <v>0</v>
      </c>
      <c r="N38" s="117">
        <f t="shared" si="18"/>
        <v>0</v>
      </c>
      <c r="O38" s="10"/>
      <c r="P38" s="10"/>
      <c r="Q38" s="10"/>
    </row>
    <row r="39" spans="1:17" ht="18.75" x14ac:dyDescent="0.3">
      <c r="A39" s="231"/>
      <c r="B39" s="19"/>
      <c r="C39" s="111">
        <v>20</v>
      </c>
      <c r="D39" s="112" t="s">
        <v>64</v>
      </c>
      <c r="E39" s="113" t="s">
        <v>92</v>
      </c>
      <c r="F39" s="114">
        <v>9</v>
      </c>
      <c r="G39" s="114" t="s">
        <v>25</v>
      </c>
      <c r="H39" s="161">
        <f t="shared" si="15"/>
        <v>0</v>
      </c>
      <c r="I39" s="159"/>
      <c r="J39" s="160"/>
      <c r="K39" s="123" t="str">
        <f t="shared" si="16"/>
        <v/>
      </c>
      <c r="L39" s="160"/>
      <c r="M39" s="116">
        <f t="shared" si="17"/>
        <v>0</v>
      </c>
      <c r="N39" s="117">
        <f t="shared" si="18"/>
        <v>0</v>
      </c>
      <c r="O39" s="10"/>
      <c r="P39" s="10"/>
      <c r="Q39" s="10"/>
    </row>
    <row r="40" spans="1:17" ht="18.75" x14ac:dyDescent="0.3">
      <c r="A40" s="231"/>
      <c r="B40" s="19"/>
      <c r="C40" s="111">
        <v>21</v>
      </c>
      <c r="D40" s="112" t="s">
        <v>66</v>
      </c>
      <c r="E40" s="113" t="s">
        <v>67</v>
      </c>
      <c r="F40" s="114">
        <v>9</v>
      </c>
      <c r="G40" s="114" t="s">
        <v>25</v>
      </c>
      <c r="H40" s="161">
        <f t="shared" si="15"/>
        <v>0</v>
      </c>
      <c r="I40" s="159"/>
      <c r="J40" s="160"/>
      <c r="K40" s="123" t="str">
        <f t="shared" si="16"/>
        <v/>
      </c>
      <c r="L40" s="160"/>
      <c r="M40" s="116">
        <f t="shared" si="17"/>
        <v>0</v>
      </c>
      <c r="N40" s="117">
        <f t="shared" si="18"/>
        <v>0</v>
      </c>
      <c r="O40" s="10"/>
      <c r="P40" s="10"/>
      <c r="Q40" s="10"/>
    </row>
    <row r="41" spans="1:17" ht="18.75" x14ac:dyDescent="0.3">
      <c r="A41" s="231"/>
      <c r="B41" s="19"/>
      <c r="C41" s="111">
        <v>22</v>
      </c>
      <c r="D41" s="112" t="s">
        <v>46</v>
      </c>
      <c r="E41" s="113" t="s">
        <v>53</v>
      </c>
      <c r="F41" s="114">
        <v>9</v>
      </c>
      <c r="G41" s="114" t="s">
        <v>50</v>
      </c>
      <c r="H41" s="161">
        <f>IF($L$2="EL",F41,0)</f>
        <v>0</v>
      </c>
      <c r="I41" s="159"/>
      <c r="J41" s="160"/>
      <c r="K41" s="123" t="str">
        <f t="shared" si="16"/>
        <v/>
      </c>
      <c r="L41" s="160"/>
      <c r="M41" s="116">
        <f t="shared" si="17"/>
        <v>0</v>
      </c>
      <c r="N41" s="117">
        <f t="shared" si="18"/>
        <v>0</v>
      </c>
      <c r="O41" s="10"/>
      <c r="P41" s="10"/>
      <c r="Q41" s="10"/>
    </row>
    <row r="42" spans="1:17" ht="8.4499999999999993" customHeight="1" x14ac:dyDescent="0.3">
      <c r="A42" s="231"/>
      <c r="B42" s="20"/>
      <c r="C42" s="21"/>
      <c r="D42" s="22"/>
      <c r="E42" s="23"/>
      <c r="F42" s="21"/>
      <c r="G42" s="21"/>
      <c r="H42" s="23"/>
      <c r="I42" s="21"/>
      <c r="J42" s="21"/>
      <c r="K42" s="98"/>
      <c r="L42" s="21"/>
      <c r="M42" s="23"/>
      <c r="N42" s="24"/>
      <c r="O42" s="10"/>
      <c r="P42" s="10"/>
      <c r="Q42" s="10"/>
    </row>
    <row r="43" spans="1:17" ht="18.75" x14ac:dyDescent="0.3">
      <c r="A43" s="231"/>
      <c r="B43" s="14" t="s">
        <v>91</v>
      </c>
      <c r="C43" s="15"/>
      <c r="D43" s="16"/>
      <c r="E43" s="16"/>
      <c r="F43" s="17"/>
      <c r="G43" s="16"/>
      <c r="H43" s="16"/>
      <c r="I43" s="16"/>
      <c r="J43" s="16"/>
      <c r="K43" s="99"/>
      <c r="L43" s="16"/>
      <c r="M43" s="16"/>
      <c r="N43" s="18"/>
      <c r="O43" s="10"/>
      <c r="P43" s="10"/>
      <c r="Q43" s="10"/>
    </row>
    <row r="44" spans="1:17" ht="18.75" x14ac:dyDescent="0.3">
      <c r="A44" s="231"/>
      <c r="B44" s="57"/>
      <c r="C44" s="111">
        <v>18</v>
      </c>
      <c r="D44" s="112" t="s">
        <v>44</v>
      </c>
      <c r="E44" s="113" t="s">
        <v>68</v>
      </c>
      <c r="F44" s="114">
        <v>9</v>
      </c>
      <c r="G44" s="114" t="s">
        <v>25</v>
      </c>
      <c r="H44" s="161">
        <f>IF($L$2="ENU",F44,0)</f>
        <v>0</v>
      </c>
      <c r="I44" s="159"/>
      <c r="J44" s="160"/>
      <c r="K44" s="123" t="str">
        <f t="shared" ref="K44:K48" si="19">IF(J44="si",0.5,"")</f>
        <v/>
      </c>
      <c r="L44" s="160"/>
      <c r="M44" s="116">
        <f t="shared" ref="M44:M48" si="20">IF(H44=0,0,IF(L44&gt;0,IF(L44&lt;F44,(H44-L44)*I44,IF(L44&gt;H44,IF(OR(G44="S",G44="A"),IF((H44-L44),"CFU detr. &gt; CFU sost. ",(H44-L44)*I44),"CFU detr. &gt; CFU manifesto"),(H44-L44)*I44)),IF(AND(H44&gt;F44,L44=""),H44*I44,IF(AND(H44=F44,L44=""),F44*I44,IF(L44=0,"dato non consentito","CFU sost.&gt; CFU manifesto")))))</f>
        <v>0</v>
      </c>
      <c r="N44" s="117">
        <f t="shared" ref="N44:N48" si="21">IF(L44&gt;0,IF(G44="C","errore materia caratt.",L44),0)</f>
        <v>0</v>
      </c>
      <c r="O44" s="10"/>
      <c r="P44" s="10"/>
      <c r="Q44" s="10"/>
    </row>
    <row r="45" spans="1:17" ht="18.75" x14ac:dyDescent="0.3">
      <c r="A45" s="231"/>
      <c r="B45" s="57"/>
      <c r="C45" s="111">
        <v>19</v>
      </c>
      <c r="D45" s="112" t="s">
        <v>46</v>
      </c>
      <c r="E45" s="113" t="s">
        <v>74</v>
      </c>
      <c r="F45" s="114">
        <v>6</v>
      </c>
      <c r="G45" s="114" t="s">
        <v>25</v>
      </c>
      <c r="H45" s="161">
        <f t="shared" ref="H45:H48" si="22">IF($L$2="ENU",F45,0)</f>
        <v>0</v>
      </c>
      <c r="I45" s="159"/>
      <c r="J45" s="160"/>
      <c r="K45" s="123" t="str">
        <f t="shared" si="19"/>
        <v/>
      </c>
      <c r="L45" s="160"/>
      <c r="M45" s="116">
        <f t="shared" si="20"/>
        <v>0</v>
      </c>
      <c r="N45" s="117">
        <f t="shared" si="21"/>
        <v>0</v>
      </c>
      <c r="O45" s="10"/>
      <c r="P45" s="10"/>
      <c r="Q45" s="10"/>
    </row>
    <row r="46" spans="1:17" ht="18.75" x14ac:dyDescent="0.3">
      <c r="A46" s="231"/>
      <c r="B46" s="19"/>
      <c r="C46" s="111">
        <v>20</v>
      </c>
      <c r="D46" s="112" t="s">
        <v>46</v>
      </c>
      <c r="E46" s="113" t="s">
        <v>69</v>
      </c>
      <c r="F46" s="114">
        <v>9</v>
      </c>
      <c r="G46" s="114" t="s">
        <v>50</v>
      </c>
      <c r="H46" s="161">
        <f t="shared" si="22"/>
        <v>0</v>
      </c>
      <c r="I46" s="159"/>
      <c r="J46" s="160"/>
      <c r="K46" s="123" t="str">
        <f t="shared" si="19"/>
        <v/>
      </c>
      <c r="L46" s="160"/>
      <c r="M46" s="116">
        <f t="shared" si="20"/>
        <v>0</v>
      </c>
      <c r="N46" s="117">
        <f t="shared" si="21"/>
        <v>0</v>
      </c>
      <c r="O46" s="10"/>
      <c r="P46" s="10"/>
      <c r="Q46" s="10"/>
    </row>
    <row r="47" spans="1:17" ht="18.75" x14ac:dyDescent="0.3">
      <c r="A47" s="231"/>
      <c r="B47" s="19"/>
      <c r="C47" s="111">
        <v>21</v>
      </c>
      <c r="D47" s="112" t="s">
        <v>46</v>
      </c>
      <c r="E47" s="113" t="s">
        <v>53</v>
      </c>
      <c r="F47" s="114">
        <v>9</v>
      </c>
      <c r="G47" s="114" t="s">
        <v>25</v>
      </c>
      <c r="H47" s="161">
        <f t="shared" si="22"/>
        <v>0</v>
      </c>
      <c r="I47" s="159"/>
      <c r="J47" s="160"/>
      <c r="K47" s="123" t="str">
        <f t="shared" si="19"/>
        <v/>
      </c>
      <c r="L47" s="160"/>
      <c r="M47" s="116">
        <f t="shared" si="20"/>
        <v>0</v>
      </c>
      <c r="N47" s="117">
        <f t="shared" si="21"/>
        <v>0</v>
      </c>
      <c r="O47" s="10"/>
      <c r="P47" s="10"/>
      <c r="Q47" s="10"/>
    </row>
    <row r="48" spans="1:17" ht="18.75" x14ac:dyDescent="0.3">
      <c r="A48" s="231"/>
      <c r="B48" s="19"/>
      <c r="C48" s="111">
        <v>22</v>
      </c>
      <c r="D48" s="112" t="s">
        <v>72</v>
      </c>
      <c r="E48" s="113" t="s">
        <v>93</v>
      </c>
      <c r="F48" s="114">
        <v>6</v>
      </c>
      <c r="G48" s="114" t="s">
        <v>50</v>
      </c>
      <c r="H48" s="161">
        <f t="shared" si="22"/>
        <v>0</v>
      </c>
      <c r="I48" s="159"/>
      <c r="J48" s="160"/>
      <c r="K48" s="123" t="str">
        <f t="shared" si="19"/>
        <v/>
      </c>
      <c r="L48" s="160"/>
      <c r="M48" s="116">
        <f t="shared" si="20"/>
        <v>0</v>
      </c>
      <c r="N48" s="117">
        <f t="shared" si="21"/>
        <v>0</v>
      </c>
      <c r="O48" s="10"/>
      <c r="P48" s="10"/>
      <c r="Q48" s="10"/>
    </row>
    <row r="49" spans="1:17" ht="19.5" thickBot="1" x14ac:dyDescent="0.35">
      <c r="A49" s="232"/>
      <c r="B49" s="27"/>
      <c r="C49" s="53"/>
      <c r="D49" s="54"/>
      <c r="E49" s="81" t="s">
        <v>37</v>
      </c>
      <c r="F49" s="82"/>
      <c r="G49" s="82"/>
      <c r="H49" s="53">
        <f>SUM(H32:H48)</f>
        <v>18</v>
      </c>
      <c r="I49" s="53"/>
      <c r="J49" s="53"/>
      <c r="K49" s="53"/>
      <c r="L49" s="53"/>
      <c r="M49" s="55"/>
      <c r="N49" s="83"/>
      <c r="O49" s="6"/>
      <c r="P49" s="10"/>
      <c r="Q49" s="10"/>
    </row>
    <row r="50" spans="1:17" ht="19.5" thickBot="1" x14ac:dyDescent="0.35">
      <c r="A50" s="102"/>
      <c r="B50" s="233" t="s">
        <v>103</v>
      </c>
      <c r="C50" s="234"/>
      <c r="D50" s="234"/>
      <c r="E50" s="235"/>
      <c r="F50" s="89" t="s">
        <v>120</v>
      </c>
      <c r="G50" s="165"/>
      <c r="H50" s="87"/>
      <c r="I50" s="87"/>
      <c r="J50" s="87"/>
      <c r="K50" s="87"/>
      <c r="L50" s="87"/>
      <c r="M50" s="86"/>
      <c r="N50" s="88"/>
      <c r="O50" s="6"/>
      <c r="P50" s="10"/>
      <c r="Q50" s="10"/>
    </row>
    <row r="51" spans="1:17" ht="19.5" thickBot="1" x14ac:dyDescent="0.35">
      <c r="A51" s="102"/>
      <c r="B51" s="233" t="s">
        <v>134</v>
      </c>
      <c r="C51" s="234"/>
      <c r="D51" s="234"/>
      <c r="E51" s="235"/>
      <c r="F51" s="89" t="s">
        <v>120</v>
      </c>
      <c r="G51" s="165"/>
      <c r="H51" s="87"/>
      <c r="I51" s="87"/>
      <c r="J51" s="87"/>
      <c r="K51" s="87"/>
      <c r="L51" s="87"/>
      <c r="M51" s="86"/>
      <c r="N51" s="88"/>
      <c r="O51" s="6"/>
      <c r="P51" s="10"/>
      <c r="Q51" s="10"/>
    </row>
    <row r="52" spans="1:17" ht="12.75" thickBot="1" x14ac:dyDescent="0.25">
      <c r="A52" s="29"/>
      <c r="B52" s="30"/>
      <c r="C52" s="30"/>
      <c r="D52" s="84"/>
      <c r="E52" s="9"/>
      <c r="F52" s="74"/>
      <c r="G52" s="5"/>
      <c r="H52" s="9"/>
      <c r="I52" s="85"/>
      <c r="J52" s="85"/>
      <c r="K52" s="85"/>
      <c r="L52" s="85"/>
      <c r="M52" s="85"/>
      <c r="N52" s="11"/>
      <c r="O52" s="9"/>
    </row>
    <row r="53" spans="1:17" ht="15" x14ac:dyDescent="0.25">
      <c r="A53" s="4"/>
      <c r="B53" s="3"/>
      <c r="D53" s="3"/>
      <c r="E53" s="129" t="s">
        <v>79</v>
      </c>
      <c r="F53" s="125">
        <f>IF(F57&gt;180,F57-3-3-3-N5,F55-3-3-N5)</f>
        <v>114</v>
      </c>
      <c r="G53" s="5"/>
      <c r="H53" s="129" t="s">
        <v>76</v>
      </c>
      <c r="I53" s="130"/>
      <c r="J53" s="130"/>
      <c r="K53" s="130"/>
      <c r="L53" s="130"/>
      <c r="M53" s="131"/>
      <c r="N53" s="132">
        <f>SUM(M7:M48)</f>
        <v>0</v>
      </c>
      <c r="O53" s="9"/>
    </row>
    <row r="54" spans="1:17" ht="15" x14ac:dyDescent="0.25">
      <c r="A54" s="4"/>
      <c r="B54" s="3"/>
      <c r="D54" s="3"/>
      <c r="E54" s="133" t="s">
        <v>81</v>
      </c>
      <c r="F54" s="127">
        <f>COUNTIF(J7:J48,"si")</f>
        <v>0</v>
      </c>
      <c r="G54" s="5"/>
      <c r="H54" s="133" t="s">
        <v>3</v>
      </c>
      <c r="I54" s="134"/>
      <c r="J54" s="134"/>
      <c r="K54" s="134"/>
      <c r="L54" s="134"/>
      <c r="M54" s="135"/>
      <c r="N54" s="136">
        <f>N53/F53*110/30</f>
        <v>0</v>
      </c>
    </row>
    <row r="55" spans="1:17" ht="15" x14ac:dyDescent="0.25">
      <c r="B55" s="3"/>
      <c r="D55" s="3"/>
      <c r="E55" s="133" t="s">
        <v>82</v>
      </c>
      <c r="F55" s="127">
        <f>SUM(H15+H30+H49)</f>
        <v>120</v>
      </c>
      <c r="G55" s="5"/>
      <c r="H55" s="133" t="s">
        <v>102</v>
      </c>
      <c r="I55" s="137"/>
      <c r="J55" s="137"/>
      <c r="K55" s="137"/>
      <c r="L55" s="137"/>
      <c r="M55" s="138"/>
      <c r="N55" s="136">
        <f>N53/F53</f>
        <v>0</v>
      </c>
    </row>
    <row r="56" spans="1:17" ht="15" x14ac:dyDescent="0.25">
      <c r="A56" s="4"/>
      <c r="B56" s="3"/>
      <c r="D56" s="3"/>
      <c r="E56" s="133" t="s">
        <v>105</v>
      </c>
      <c r="F56" s="127">
        <v>3</v>
      </c>
      <c r="G56" s="5"/>
      <c r="H56" s="133" t="s">
        <v>77</v>
      </c>
      <c r="I56" s="137"/>
      <c r="J56" s="137"/>
      <c r="K56" s="137"/>
      <c r="L56" s="137"/>
      <c r="M56" s="138"/>
      <c r="N56" s="152">
        <f>IF(SUM(K7:K48)&gt;3,3,SUM(K7:K48))</f>
        <v>0</v>
      </c>
    </row>
    <row r="57" spans="1:17" thickBot="1" x14ac:dyDescent="0.3">
      <c r="A57" s="4"/>
      <c r="B57" s="3"/>
      <c r="D57" s="3"/>
      <c r="E57" s="149" t="s">
        <v>130</v>
      </c>
      <c r="F57" s="128">
        <f>F55+F56</f>
        <v>123</v>
      </c>
      <c r="G57" s="5"/>
      <c r="H57" s="150" t="s">
        <v>103</v>
      </c>
      <c r="I57" s="139"/>
      <c r="J57" s="139"/>
      <c r="K57" s="139"/>
      <c r="L57" s="139"/>
      <c r="M57" s="140"/>
      <c r="N57" s="153">
        <f>IF(G50="si",2,0)</f>
        <v>0</v>
      </c>
    </row>
    <row r="58" spans="1:17" ht="15" x14ac:dyDescent="0.25">
      <c r="A58" s="4"/>
      <c r="B58" s="3"/>
      <c r="D58" s="3"/>
      <c r="E58" s="202"/>
      <c r="F58" s="203"/>
      <c r="G58" s="5"/>
      <c r="H58" s="150" t="s">
        <v>136</v>
      </c>
      <c r="I58" s="139"/>
      <c r="J58" s="139"/>
      <c r="K58" s="139"/>
      <c r="L58" s="139"/>
      <c r="M58" s="140"/>
      <c r="N58" s="153">
        <f>IF(G51="si",1,0)</f>
        <v>0</v>
      </c>
    </row>
    <row r="59" spans="1:17" ht="15" x14ac:dyDescent="0.25">
      <c r="A59" s="4"/>
      <c r="B59" s="3"/>
      <c r="D59" s="3"/>
      <c r="G59" s="5"/>
      <c r="H59" s="141" t="s">
        <v>78</v>
      </c>
      <c r="I59" s="142"/>
      <c r="J59" s="142"/>
      <c r="K59" s="142"/>
      <c r="L59" s="142"/>
      <c r="M59" s="143"/>
      <c r="N59" s="144">
        <f>N54+N56+N57+N58</f>
        <v>0</v>
      </c>
    </row>
    <row r="60" spans="1:17" thickBot="1" x14ac:dyDescent="0.3">
      <c r="A60" s="4"/>
      <c r="B60" s="3"/>
      <c r="D60" s="3"/>
      <c r="G60" s="5"/>
      <c r="H60" s="145" t="s">
        <v>80</v>
      </c>
      <c r="I60" s="146"/>
      <c r="J60" s="146"/>
      <c r="K60" s="146"/>
      <c r="L60" s="146"/>
      <c r="M60" s="147"/>
      <c r="N60" s="148">
        <f>N59</f>
        <v>0</v>
      </c>
    </row>
    <row r="61" spans="1:17" ht="12" x14ac:dyDescent="0.2">
      <c r="A61" s="4"/>
      <c r="B61" s="3"/>
      <c r="D61" s="3"/>
      <c r="G61" s="5"/>
    </row>
    <row r="62" spans="1:17" ht="12" x14ac:dyDescent="0.2">
      <c r="A62" s="4"/>
      <c r="B62" s="4"/>
      <c r="C62" s="4"/>
      <c r="G62" s="5"/>
    </row>
    <row r="63" spans="1:17" ht="12" customHeight="1" x14ac:dyDescent="0.2">
      <c r="A63" s="219" t="str">
        <f>"Il/La sottoscritto/a "&amp;IF(E2="",".....",E2)&amp;" presa visione del conteggio di dettaglio del voto di base, secondo le modalità del vigente Regolamento didattico della CCS di Ingegneria dell'Energia dell'Università di Palermo, dichiara di accettare il voto base di "&amp;ROUND(N60,0)</f>
        <v>Il/La sottoscritto/a ..... presa visione del conteggio di dettaglio del voto di base, secondo le modalità del vigente Regolamento didattico della CCS di Ingegneria dell'Energia dell'Università di Palermo, dichiara di accettare il voto base di 0</v>
      </c>
      <c r="B63" s="219"/>
      <c r="C63" s="219"/>
      <c r="D63" s="219"/>
      <c r="E63" s="219"/>
      <c r="F63" s="219"/>
      <c r="G63" s="219"/>
      <c r="H63" s="219"/>
      <c r="I63" s="219"/>
    </row>
    <row r="64" spans="1:17" ht="12" x14ac:dyDescent="0.2">
      <c r="A64" s="219"/>
      <c r="B64" s="219"/>
      <c r="C64" s="219"/>
      <c r="D64" s="219"/>
      <c r="E64" s="219"/>
      <c r="F64" s="219"/>
      <c r="G64" s="219"/>
      <c r="H64" s="219"/>
      <c r="I64" s="219"/>
    </row>
    <row r="65" spans="1:15" ht="12.75" x14ac:dyDescent="0.2">
      <c r="A65" s="36"/>
      <c r="B65" s="36"/>
      <c r="C65" s="36"/>
      <c r="D65" s="36"/>
      <c r="F65" s="51"/>
      <c r="G65" s="36"/>
      <c r="H65" s="36"/>
      <c r="I65" s="36"/>
    </row>
    <row r="66" spans="1:15" ht="12" customHeight="1" x14ac:dyDescent="0.2">
      <c r="A66" s="36"/>
      <c r="B66" s="36"/>
      <c r="C66" s="36"/>
      <c r="D66" s="36"/>
      <c r="E66" s="37" t="s">
        <v>83</v>
      </c>
      <c r="H66" s="36" t="s">
        <v>84</v>
      </c>
      <c r="J66" s="51"/>
      <c r="K66" s="51"/>
      <c r="L66" s="51"/>
      <c r="M66" s="51"/>
      <c r="N66" s="51"/>
      <c r="O66" s="36"/>
    </row>
    <row r="67" spans="1:15" ht="12" customHeight="1" x14ac:dyDescent="0.2">
      <c r="A67" s="36"/>
      <c r="B67" s="36"/>
      <c r="C67" s="36"/>
      <c r="D67" s="36"/>
      <c r="E67" s="36"/>
      <c r="F67" s="36"/>
      <c r="G67" s="36"/>
      <c r="H67" s="36"/>
      <c r="I67" s="36"/>
      <c r="J67" s="36"/>
      <c r="K67" s="36"/>
      <c r="N67" s="36"/>
      <c r="O67" s="36"/>
    </row>
    <row r="68" spans="1:15" ht="12" customHeight="1" x14ac:dyDescent="0.2">
      <c r="A68" s="36"/>
      <c r="B68" s="36"/>
      <c r="C68" s="36"/>
      <c r="D68" s="36"/>
      <c r="E68" s="36"/>
      <c r="F68" s="36"/>
      <c r="G68" s="36"/>
      <c r="H68" s="36"/>
      <c r="I68" s="36"/>
      <c r="J68" s="36"/>
      <c r="K68" s="36"/>
      <c r="L68" s="36"/>
      <c r="M68" s="36"/>
      <c r="N68" s="36"/>
      <c r="O68" s="36"/>
    </row>
    <row r="69" spans="1:15" ht="12" customHeight="1" x14ac:dyDescent="0.25">
      <c r="H69" s="36"/>
      <c r="I69" s="36"/>
      <c r="J69" s="36"/>
      <c r="K69" s="36"/>
      <c r="L69" s="36"/>
      <c r="M69" s="36"/>
      <c r="N69" s="36"/>
    </row>
    <row r="70" spans="1:15" ht="12" customHeight="1" x14ac:dyDescent="0.25"/>
  </sheetData>
  <sheetProtection password="C232" sheet="1" objects="1" scenarios="1" selectLockedCells="1"/>
  <mergeCells count="10">
    <mergeCell ref="J2:K2"/>
    <mergeCell ref="G2:H2"/>
    <mergeCell ref="B51:E51"/>
    <mergeCell ref="A63:I64"/>
    <mergeCell ref="M3:N3"/>
    <mergeCell ref="J4:K4"/>
    <mergeCell ref="A6:A15"/>
    <mergeCell ref="A16:A30"/>
    <mergeCell ref="A31:A49"/>
    <mergeCell ref="B50:E50"/>
  </mergeCells>
  <conditionalFormatting sqref="H24:I25">
    <cfRule type="expression" dxfId="65" priority="86">
      <formula>$L$2="enu"</formula>
    </cfRule>
    <cfRule type="expression" dxfId="64" priority="87">
      <formula>$L$2="el"</formula>
    </cfRule>
  </conditionalFormatting>
  <conditionalFormatting sqref="H37:I41">
    <cfRule type="expression" dxfId="63" priority="88">
      <formula>$L$2="enu"</formula>
    </cfRule>
    <cfRule type="expression" dxfId="62" priority="89">
      <formula>$L$2="el"</formula>
    </cfRule>
  </conditionalFormatting>
  <conditionalFormatting sqref="H44:I48">
    <cfRule type="expression" dxfId="61" priority="90">
      <formula>$L$2="el"</formula>
    </cfRule>
    <cfRule type="expression" dxfId="60" priority="91">
      <formula>$L$2="enu"</formula>
    </cfRule>
  </conditionalFormatting>
  <conditionalFormatting sqref="H28:I29">
    <cfRule type="expression" dxfId="59" priority="1">
      <formula>$L$2="ENU"</formula>
    </cfRule>
    <cfRule type="expression" dxfId="58" priority="2">
      <formula>$L$2="EL"</formula>
    </cfRule>
  </conditionalFormatting>
  <printOptions horizontalCentered="1"/>
  <pageMargins left="0.23622047244094491" right="0.23622047244094491" top="0.74803149606299213" bottom="0.74803149606299213" header="0.31496062992125984" footer="0.31496062992125984"/>
  <pageSetup paperSize="9" scale="52" orientation="portrait" horizontalDpi="4294967292" r:id="rId1"/>
  <headerFooter>
    <oddHeader>&amp;A</oddHeader>
    <oddFooter>&amp;C&amp;D</oddFooter>
  </headerFooter>
  <ignoredErrors>
    <ignoredError sqref="H24:H25 H34:H36 H40:H44 H26:H29 H30:H32 H37:H39 H45:H4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0000"/>
    <pageSetUpPr fitToPage="1"/>
  </sheetPr>
  <dimension ref="A1:T69"/>
  <sheetViews>
    <sheetView showGridLines="0" topLeftCell="A34" zoomScaleNormal="100" workbookViewId="0">
      <selection activeCell="L2" sqref="L2"/>
    </sheetView>
  </sheetViews>
  <sheetFormatPr defaultColWidth="8.85546875" defaultRowHeight="15.75" x14ac:dyDescent="0.25"/>
  <cols>
    <col min="1" max="1" width="4.7109375" style="3" customWidth="1"/>
    <col min="2" max="2" width="2.28515625" style="2" customWidth="1"/>
    <col min="3" max="3" width="4" style="3" bestFit="1" customWidth="1"/>
    <col min="4" max="4" width="13.42578125" style="4" bestFit="1" customWidth="1"/>
    <col min="5" max="5" width="50.140625" style="3" customWidth="1"/>
    <col min="6" max="6" width="17.42578125" style="5" customWidth="1"/>
    <col min="7" max="7" width="11.42578125" style="3" customWidth="1"/>
    <col min="8" max="8" width="9" style="3" bestFit="1" customWidth="1"/>
    <col min="9" max="9" width="8" style="3" bestFit="1" customWidth="1"/>
    <col min="10" max="10" width="11.85546875" style="3" customWidth="1"/>
    <col min="11" max="11" width="8.5703125" style="3" customWidth="1"/>
    <col min="12" max="12" width="9.42578125" style="3" customWidth="1"/>
    <col min="13" max="13" width="25.140625" style="3" customWidth="1"/>
    <col min="14" max="14" width="19.7109375"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48" t="s">
        <v>99</v>
      </c>
      <c r="G2" s="217"/>
      <c r="H2" s="218"/>
      <c r="I2" s="6"/>
      <c r="J2" s="236" t="s">
        <v>104</v>
      </c>
      <c r="K2" s="237"/>
      <c r="L2" s="156"/>
    </row>
    <row r="3" spans="1:20" ht="18.75" x14ac:dyDescent="0.3">
      <c r="A3" s="9"/>
      <c r="B3" s="7"/>
      <c r="C3" s="11"/>
      <c r="D3" s="1" t="s">
        <v>5</v>
      </c>
      <c r="E3" s="197"/>
      <c r="I3" s="49"/>
      <c r="J3" s="49"/>
      <c r="K3" s="49"/>
      <c r="L3" s="49"/>
      <c r="M3" s="220" t="s">
        <v>6</v>
      </c>
      <c r="N3" s="221"/>
      <c r="O3" s="10"/>
      <c r="P3" s="10"/>
      <c r="Q3" s="10"/>
      <c r="R3" s="10"/>
      <c r="S3" s="10"/>
      <c r="T3" s="38"/>
    </row>
    <row r="4" spans="1:20" ht="18.75" x14ac:dyDescent="0.3">
      <c r="A4" s="9"/>
      <c r="B4" s="7"/>
      <c r="C4" s="11"/>
      <c r="D4" s="1" t="s">
        <v>2</v>
      </c>
      <c r="E4" s="40" t="str">
        <f>IF($L$2="EL","Elettrica",IF($L$2="ENU","Energetica e Nucleare",""))</f>
        <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121</v>
      </c>
      <c r="K5" s="42" t="s">
        <v>14</v>
      </c>
      <c r="L5" s="42" t="s">
        <v>100</v>
      </c>
      <c r="M5" s="42" t="s">
        <v>14</v>
      </c>
      <c r="N5" s="45">
        <f>IF(SUM(L7:L48)=0,0,IF(SUM(L7:L48)=18,18,IF(SUM(L7:L48)&lt;18,SUM(L7:L48),"detrazione &gt; 18")))</f>
        <v>0</v>
      </c>
      <c r="O5" s="10"/>
      <c r="P5" s="10"/>
      <c r="Q5" s="10"/>
      <c r="R5" s="38"/>
      <c r="S5" s="38"/>
    </row>
    <row r="6" spans="1:20" ht="15.6" customHeight="1" x14ac:dyDescent="0.3">
      <c r="A6" s="224" t="s">
        <v>125</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c r="L7" s="160"/>
      <c r="M7" s="116">
        <f>IF(H7=0,0,IF(L7&gt;0,IF(L7&lt;F7,(H7-L7)*I7,IF(L7&gt;H7,IF(OR(G7="S",G7="A"),IF((H7-L7),"CFU detr. &gt; CFU sost. ",(H7-L7)*I7),"CFU detr. &gt; CFU manifesto"),(H7-L7)*I7)),IF(AND(H7&gt;F7,L7=""),H7*I7,IF(AND(H7=F7,L7=""),F7*I7,IF(L7=0,"dato non consentito","CFU sost.&gt; CFU manifesto")))))</f>
        <v>0</v>
      </c>
      <c r="N7" s="117">
        <f t="shared" ref="N7" si="0">IF(L7&gt;0,IF(G7="C","errore materia caratt.",L7),0)</f>
        <v>0</v>
      </c>
      <c r="O7" s="10"/>
      <c r="P7" s="10"/>
      <c r="Q7" s="10"/>
      <c r="R7" s="38"/>
      <c r="S7" s="38"/>
    </row>
    <row r="8" spans="1:20" ht="18.75" x14ac:dyDescent="0.3">
      <c r="A8" s="225"/>
      <c r="B8" s="19"/>
      <c r="C8" s="111">
        <v>2</v>
      </c>
      <c r="D8" s="112" t="s">
        <v>86</v>
      </c>
      <c r="E8" s="113" t="s">
        <v>87</v>
      </c>
      <c r="F8" s="114">
        <v>6</v>
      </c>
      <c r="G8" s="114" t="s">
        <v>18</v>
      </c>
      <c r="H8" s="157">
        <v>6</v>
      </c>
      <c r="I8" s="157"/>
      <c r="J8" s="160"/>
      <c r="K8" s="123"/>
      <c r="L8" s="160"/>
      <c r="M8" s="116">
        <f t="shared" ref="M8:M13" si="1">IF(H8=0,0,IF(L8&gt;0,IF(L8&lt;F8,(H8-L8)*I8,IF(L8&gt;H8,IF(OR(G8="S",G8="A"),IF((H8-L8),"CFU detr. &gt; CFU sost. ",(H8-L8)*I8),"CFU detr. &gt; CFU manifesto"),(H8-L8)*I8)),IF(AND(H8&gt;F8,L8=""),H8*I8,IF(AND(H8=F8,L8=""),F8*I8,IF(L8=0,"dato non consentito","CFU sost.&gt; CFU manifesto")))))</f>
        <v>0</v>
      </c>
      <c r="N8" s="117">
        <f t="shared" ref="N8:N13" si="2">IF(L8&gt;0,IF(G8="C","errore materia caratt.",L8),0)</f>
        <v>0</v>
      </c>
      <c r="O8" s="10"/>
      <c r="P8" s="10"/>
      <c r="Q8" s="10"/>
      <c r="R8" s="38"/>
      <c r="S8" s="38"/>
    </row>
    <row r="9" spans="1:20" ht="18.75" x14ac:dyDescent="0.3">
      <c r="A9" s="225"/>
      <c r="B9" s="19"/>
      <c r="C9" s="111">
        <v>3</v>
      </c>
      <c r="D9" s="112" t="s">
        <v>21</v>
      </c>
      <c r="E9" s="113" t="s">
        <v>22</v>
      </c>
      <c r="F9" s="114">
        <v>9</v>
      </c>
      <c r="G9" s="114" t="s">
        <v>18</v>
      </c>
      <c r="H9" s="157">
        <v>9</v>
      </c>
      <c r="I9" s="157"/>
      <c r="J9" s="160"/>
      <c r="K9" s="123"/>
      <c r="L9" s="160"/>
      <c r="M9" s="116">
        <f t="shared" si="1"/>
        <v>0</v>
      </c>
      <c r="N9" s="117">
        <f t="shared" si="2"/>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c r="L10" s="160"/>
      <c r="M10" s="116">
        <f t="shared" si="1"/>
        <v>0</v>
      </c>
      <c r="N10" s="117">
        <f t="shared" si="2"/>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c r="L11" s="160"/>
      <c r="M11" s="116">
        <f t="shared" si="1"/>
        <v>0</v>
      </c>
      <c r="N11" s="117">
        <f t="shared" si="2"/>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ref="K12:K14" si="3">IF(J12="si",0.5,"")</f>
        <v/>
      </c>
      <c r="L12" s="160"/>
      <c r="M12" s="116">
        <f t="shared" si="1"/>
        <v>0</v>
      </c>
      <c r="N12" s="117">
        <f t="shared" si="2"/>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3"/>
        <v/>
      </c>
      <c r="L13" s="160"/>
      <c r="M13" s="116">
        <f t="shared" si="1"/>
        <v>0</v>
      </c>
      <c r="N13" s="117">
        <f t="shared" si="2"/>
        <v>0</v>
      </c>
      <c r="O13" s="10"/>
      <c r="P13" s="10"/>
      <c r="Q13" s="10"/>
      <c r="R13" s="38"/>
      <c r="S13" s="38"/>
    </row>
    <row r="14" spans="1:20" ht="18.75" x14ac:dyDescent="0.3">
      <c r="A14" s="225"/>
      <c r="B14" s="19"/>
      <c r="C14" s="111">
        <v>8</v>
      </c>
      <c r="D14" s="112"/>
      <c r="E14" s="113" t="s">
        <v>31</v>
      </c>
      <c r="F14" s="170">
        <v>3</v>
      </c>
      <c r="G14" s="170" t="s">
        <v>32</v>
      </c>
      <c r="H14" s="184">
        <v>3</v>
      </c>
      <c r="I14" s="170"/>
      <c r="J14" s="170"/>
      <c r="K14" s="192" t="str">
        <f t="shared" si="3"/>
        <v/>
      </c>
      <c r="L14" s="170"/>
      <c r="M14" s="195"/>
      <c r="N14" s="194"/>
      <c r="O14" s="10"/>
      <c r="P14" s="10"/>
      <c r="Q14" s="10"/>
      <c r="R14" s="38"/>
      <c r="S14" s="38"/>
    </row>
    <row r="15" spans="1:20" s="25" customFormat="1" ht="19.5" thickBot="1" x14ac:dyDescent="0.35">
      <c r="A15" s="226"/>
      <c r="B15" s="27"/>
      <c r="C15" s="53"/>
      <c r="D15" s="54"/>
      <c r="E15" s="55" t="s">
        <v>37</v>
      </c>
      <c r="F15" s="53"/>
      <c r="G15" s="53"/>
      <c r="H15" s="53">
        <f>SUM(H7:H14)</f>
        <v>60</v>
      </c>
      <c r="I15" s="53"/>
      <c r="J15" s="53"/>
      <c r="K15" s="96"/>
      <c r="L15" s="53"/>
      <c r="M15" s="55"/>
      <c r="N15" s="56"/>
      <c r="O15" s="10"/>
      <c r="P15" s="10"/>
      <c r="Q15" s="10"/>
      <c r="R15" s="38"/>
      <c r="S15" s="38"/>
    </row>
    <row r="16" spans="1:20" ht="15.6" customHeight="1" x14ac:dyDescent="0.3">
      <c r="A16" s="227" t="s">
        <v>108</v>
      </c>
      <c r="B16" s="62" t="s">
        <v>15</v>
      </c>
      <c r="C16" s="63"/>
      <c r="D16" s="64"/>
      <c r="E16" s="64"/>
      <c r="F16" s="65"/>
      <c r="G16" s="64"/>
      <c r="H16" s="64"/>
      <c r="I16" s="64"/>
      <c r="J16" s="64"/>
      <c r="K16" s="97"/>
      <c r="L16" s="64"/>
      <c r="M16" s="64"/>
      <c r="N16" s="66"/>
      <c r="O16" s="10"/>
      <c r="P16" s="10"/>
      <c r="Q16" s="10"/>
      <c r="R16" s="38"/>
      <c r="S16" s="38"/>
    </row>
    <row r="17" spans="1:19" ht="18.75" x14ac:dyDescent="0.3">
      <c r="A17" s="228"/>
      <c r="B17" s="19"/>
      <c r="C17" s="111">
        <v>9</v>
      </c>
      <c r="D17" s="111" t="s">
        <v>42</v>
      </c>
      <c r="E17" s="112" t="s">
        <v>43</v>
      </c>
      <c r="F17" s="114">
        <v>9</v>
      </c>
      <c r="G17" s="114" t="s">
        <v>25</v>
      </c>
      <c r="H17" s="157">
        <v>9</v>
      </c>
      <c r="I17" s="157"/>
      <c r="J17" s="160"/>
      <c r="K17" s="123" t="str">
        <f t="shared" ref="K17:K20" si="4">IF(J17="si",0.5,"")</f>
        <v/>
      </c>
      <c r="L17" s="160"/>
      <c r="M17" s="116">
        <f t="shared" ref="M17" si="5">IF(H17=0,0,IF(L17&gt;0,IF(L17&lt;F17,(H17-L17)*I17,IF(L17&gt;H17,IF(OR(G17="S",G17="A"),IF((H17-L17),"CFU detr. &gt; CFU sost. ",(H17-L17)*I17),"CFU detr. &gt; CFU manifesto"),(H17-L17)*I17)),IF(AND(H17&gt;F17,L17=""),H17*I17,IF(AND(H17=F17,L17=""),F17*I17,IF(L17=0,"dato non consentito","CFU sost.&gt; CFU manifesto")))))</f>
        <v>0</v>
      </c>
      <c r="N17" s="117">
        <f t="shared" ref="N17" si="6">IF(L17&gt;0,IF(G17="C","errore materia caratt.",L17),0)</f>
        <v>0</v>
      </c>
      <c r="O17" s="10"/>
      <c r="P17" s="10"/>
      <c r="Q17" s="10"/>
      <c r="R17" s="38"/>
      <c r="S17" s="38"/>
    </row>
    <row r="18" spans="1:19" ht="18.75" x14ac:dyDescent="0.3">
      <c r="A18" s="228"/>
      <c r="B18" s="19"/>
      <c r="C18" s="111">
        <v>10</v>
      </c>
      <c r="D18" s="111" t="s">
        <v>44</v>
      </c>
      <c r="E18" s="112" t="s">
        <v>45</v>
      </c>
      <c r="F18" s="114">
        <v>9</v>
      </c>
      <c r="G18" s="114" t="s">
        <v>25</v>
      </c>
      <c r="H18" s="157">
        <v>9</v>
      </c>
      <c r="I18" s="157"/>
      <c r="J18" s="160"/>
      <c r="K18" s="123" t="str">
        <f t="shared" si="4"/>
        <v/>
      </c>
      <c r="L18" s="160"/>
      <c r="M18" s="116">
        <f t="shared" ref="M18:M20" si="7">IF(H18=0,0,IF(L18&gt;0,IF(L18&lt;F18,(H18-L18)*I18,IF(L18&gt;H18,IF(OR(G18="S",G18="A"),IF((H18-L18),"CFU detr. &gt; CFU sost. ",(H18-L18)*I18),"CFU detr. &gt; CFU manifesto"),(H18-L18)*I18)),IF(AND(H18&gt;F18,L18=""),H18*I18,IF(AND(H18=F18,L18=""),F18*I18,IF(L18=0,"dato non consentito","CFU sost.&gt; CFU manifesto")))))</f>
        <v>0</v>
      </c>
      <c r="N18" s="117">
        <f t="shared" ref="N18:N20" si="8">IF(L18&gt;0,IF(G18="C","errore materia caratt.",L18),0)</f>
        <v>0</v>
      </c>
      <c r="O18" s="10"/>
      <c r="P18" s="10"/>
      <c r="Q18" s="10"/>
      <c r="R18" s="38"/>
      <c r="S18" s="38"/>
    </row>
    <row r="19" spans="1:19" ht="18.75" x14ac:dyDescent="0.3">
      <c r="A19" s="228"/>
      <c r="B19" s="19"/>
      <c r="C19" s="111">
        <v>11</v>
      </c>
      <c r="D19" s="111" t="s">
        <v>70</v>
      </c>
      <c r="E19" s="112" t="s">
        <v>94</v>
      </c>
      <c r="F19" s="114">
        <v>9</v>
      </c>
      <c r="G19" s="114" t="s">
        <v>25</v>
      </c>
      <c r="H19" s="157">
        <v>9</v>
      </c>
      <c r="I19" s="157"/>
      <c r="J19" s="160"/>
      <c r="K19" s="123" t="str">
        <f t="shared" si="4"/>
        <v/>
      </c>
      <c r="L19" s="160"/>
      <c r="M19" s="116">
        <f t="shared" si="7"/>
        <v>0</v>
      </c>
      <c r="N19" s="117">
        <f t="shared" si="8"/>
        <v>0</v>
      </c>
      <c r="O19" s="10"/>
      <c r="P19" s="10"/>
      <c r="Q19" s="10"/>
    </row>
    <row r="20" spans="1:19" ht="18.75" x14ac:dyDescent="0.3">
      <c r="A20" s="228"/>
      <c r="B20" s="26"/>
      <c r="C20" s="111">
        <v>12</v>
      </c>
      <c r="D20" s="111" t="s">
        <v>40</v>
      </c>
      <c r="E20" s="111"/>
      <c r="F20" s="114">
        <v>6</v>
      </c>
      <c r="G20" s="114" t="s">
        <v>41</v>
      </c>
      <c r="H20" s="157">
        <v>6</v>
      </c>
      <c r="I20" s="157"/>
      <c r="J20" s="160"/>
      <c r="K20" s="123" t="str">
        <f t="shared" si="4"/>
        <v/>
      </c>
      <c r="L20" s="160"/>
      <c r="M20" s="116">
        <f t="shared" si="7"/>
        <v>0</v>
      </c>
      <c r="N20" s="117">
        <f t="shared" si="8"/>
        <v>0</v>
      </c>
      <c r="O20" s="10"/>
      <c r="P20" s="10"/>
      <c r="Q20" s="10"/>
    </row>
    <row r="21" spans="1:19" ht="8.4499999999999993" customHeight="1" x14ac:dyDescent="0.3">
      <c r="A21" s="228"/>
      <c r="B21" s="20"/>
      <c r="C21" s="21"/>
      <c r="D21" s="22"/>
      <c r="E21" s="23"/>
      <c r="F21" s="21"/>
      <c r="G21" s="21"/>
      <c r="H21" s="23"/>
      <c r="I21" s="21"/>
      <c r="J21" s="21"/>
      <c r="K21" s="98"/>
      <c r="L21" s="21"/>
      <c r="M21" s="23"/>
      <c r="N21" s="67"/>
      <c r="O21" s="10"/>
      <c r="P21" s="10"/>
      <c r="Q21" s="10"/>
    </row>
    <row r="22" spans="1:19" ht="18.75" x14ac:dyDescent="0.3">
      <c r="A22" s="228"/>
      <c r="B22" s="14" t="s">
        <v>34</v>
      </c>
      <c r="C22" s="15"/>
      <c r="D22" s="16"/>
      <c r="E22" s="16"/>
      <c r="F22" s="17"/>
      <c r="G22" s="16"/>
      <c r="H22" s="16"/>
      <c r="I22" s="16"/>
      <c r="J22" s="16"/>
      <c r="K22" s="99"/>
      <c r="L22" s="16"/>
      <c r="M22" s="16"/>
      <c r="N22" s="68"/>
      <c r="O22" s="10"/>
      <c r="P22" s="10"/>
      <c r="Q22" s="10"/>
    </row>
    <row r="23" spans="1:19" ht="18.75" x14ac:dyDescent="0.3">
      <c r="A23" s="228"/>
      <c r="B23" s="19"/>
      <c r="C23" s="111">
        <v>13</v>
      </c>
      <c r="D23" s="112" t="s">
        <v>64</v>
      </c>
      <c r="E23" s="113" t="s">
        <v>90</v>
      </c>
      <c r="F23" s="114">
        <v>9</v>
      </c>
      <c r="G23" s="114" t="s">
        <v>25</v>
      </c>
      <c r="H23" s="161">
        <f>IF($L$2="EL",F23,0)</f>
        <v>0</v>
      </c>
      <c r="I23" s="159"/>
      <c r="J23" s="160"/>
      <c r="K23" s="123" t="str">
        <f>IF(J23="si",0.5,"")</f>
        <v/>
      </c>
      <c r="L23" s="160"/>
      <c r="M23" s="116">
        <f t="shared" ref="M23:M25" si="9">IF(H23=0,0,IF(L23&gt;0,IF(L23&lt;F23,(H23-L23)*I23,IF(L23&gt;H23,IF(OR(G23="S",G23="A"),IF((H23-L23),"CFU detr. &gt; CFU sost. ",(H23-L23)*I23),"CFU detr. &gt; CFU manifesto"),(H23-L23)*I23)),IF(AND(H23&gt;F23,L23=""),H23*I23,IF(AND(H23=F23,L23=""),F23*I23,IF(L23=0,"dato non consentito","CFU sost.&gt; CFU manifesto")))))</f>
        <v>0</v>
      </c>
      <c r="N23" s="117">
        <f t="shared" ref="N23:N25" si="10">IF(L23&gt;0,IF(G23="C","errore materia caratt.",L23),0)</f>
        <v>0</v>
      </c>
      <c r="O23" s="10"/>
      <c r="P23" s="10"/>
      <c r="Q23" s="10"/>
    </row>
    <row r="24" spans="1:19" ht="18.75" x14ac:dyDescent="0.3">
      <c r="A24" s="228"/>
      <c r="B24" s="19"/>
      <c r="C24" s="111">
        <v>14</v>
      </c>
      <c r="D24" s="112" t="s">
        <v>89</v>
      </c>
      <c r="E24" s="113" t="s">
        <v>52</v>
      </c>
      <c r="F24" s="114">
        <v>12</v>
      </c>
      <c r="G24" s="114" t="s">
        <v>25</v>
      </c>
      <c r="H24" s="161">
        <f t="shared" ref="H24:H25" si="11">IF($L$2="EL",F24,0)</f>
        <v>0</v>
      </c>
      <c r="I24" s="159"/>
      <c r="J24" s="160"/>
      <c r="K24" s="123" t="str">
        <f t="shared" ref="K24:K25" si="12">IF(J24="si",0.5,"")</f>
        <v/>
      </c>
      <c r="L24" s="160"/>
      <c r="M24" s="116">
        <f t="shared" si="9"/>
        <v>0</v>
      </c>
      <c r="N24" s="117">
        <f t="shared" si="10"/>
        <v>0</v>
      </c>
      <c r="O24" s="10"/>
      <c r="P24" s="10"/>
      <c r="Q24" s="10"/>
    </row>
    <row r="25" spans="1:19" ht="18.75" x14ac:dyDescent="0.3">
      <c r="A25" s="228"/>
      <c r="B25" s="19"/>
      <c r="C25" s="111">
        <v>15</v>
      </c>
      <c r="D25" s="112" t="s">
        <v>46</v>
      </c>
      <c r="E25" s="113" t="s">
        <v>47</v>
      </c>
      <c r="F25" s="114">
        <v>9</v>
      </c>
      <c r="G25" s="114" t="s">
        <v>50</v>
      </c>
      <c r="H25" s="161">
        <f t="shared" si="11"/>
        <v>0</v>
      </c>
      <c r="I25" s="159"/>
      <c r="J25" s="160"/>
      <c r="K25" s="123" t="str">
        <f t="shared" si="12"/>
        <v/>
      </c>
      <c r="L25" s="160"/>
      <c r="M25" s="116">
        <f t="shared" si="9"/>
        <v>0</v>
      </c>
      <c r="N25" s="117">
        <f t="shared" si="10"/>
        <v>0</v>
      </c>
      <c r="O25" s="10"/>
      <c r="P25" s="10"/>
      <c r="Q25" s="10"/>
    </row>
    <row r="26" spans="1:19" ht="8.4499999999999993" customHeight="1" x14ac:dyDescent="0.3">
      <c r="A26" s="228"/>
      <c r="B26" s="20"/>
      <c r="C26" s="21"/>
      <c r="D26" s="22"/>
      <c r="E26" s="23"/>
      <c r="F26" s="21"/>
      <c r="G26" s="21"/>
      <c r="H26" s="23"/>
      <c r="I26" s="21"/>
      <c r="J26" s="21"/>
      <c r="K26" s="98"/>
      <c r="L26" s="21"/>
      <c r="M26" s="23"/>
      <c r="N26" s="67"/>
      <c r="O26" s="10"/>
      <c r="P26" s="10"/>
      <c r="Q26" s="10"/>
    </row>
    <row r="27" spans="1:19" ht="18.75" x14ac:dyDescent="0.3">
      <c r="A27" s="228"/>
      <c r="B27" s="14" t="s">
        <v>91</v>
      </c>
      <c r="C27" s="15"/>
      <c r="D27" s="16"/>
      <c r="E27" s="16"/>
      <c r="F27" s="17"/>
      <c r="G27" s="16"/>
      <c r="H27" s="16"/>
      <c r="I27" s="16"/>
      <c r="J27" s="16"/>
      <c r="K27" s="99"/>
      <c r="L27" s="16"/>
      <c r="M27" s="16"/>
      <c r="N27" s="68"/>
      <c r="O27" s="10"/>
      <c r="P27" s="10"/>
      <c r="Q27" s="10"/>
    </row>
    <row r="28" spans="1:19" ht="18.75" x14ac:dyDescent="0.3">
      <c r="A28" s="228"/>
      <c r="B28" s="57"/>
      <c r="C28" s="111">
        <v>13</v>
      </c>
      <c r="D28" s="112" t="s">
        <v>64</v>
      </c>
      <c r="E28" s="113" t="s">
        <v>90</v>
      </c>
      <c r="F28" s="114">
        <v>9</v>
      </c>
      <c r="G28" s="114" t="s">
        <v>50</v>
      </c>
      <c r="H28" s="161">
        <f>IF($L$2="ENU",F28,0)</f>
        <v>0</v>
      </c>
      <c r="I28" s="157"/>
      <c r="J28" s="160"/>
      <c r="K28" s="123" t="str">
        <f>IF(J28="si",0.5,"")</f>
        <v/>
      </c>
      <c r="L28" s="160"/>
      <c r="M28" s="116">
        <f t="shared" ref="M28:M30" si="13">IF(H28=0,0,IF(L28&gt;0,IF(L28&lt;F28,(H28-L28)*I28,IF(L28&gt;H28,IF(OR(G28="S",G28="A"),IF((H28-L28),"CFU detr. &gt; CFU sost. ",(H28-L28)*I28),"CFU detr. &gt; CFU manifesto"),(H28-L28)*I28)),IF(AND(H28&gt;F28,L28=""),H28*I28,IF(AND(H28=F28,L28=""),F28*I28,IF(L28=0,"dato non consentito","CFU sost.&gt; CFU manifesto")))))</f>
        <v>0</v>
      </c>
      <c r="N28" s="117">
        <f t="shared" ref="N28:N30" si="14">IF(L28&gt;0,IF(G28="C","errore materia caratt.",L28),0)</f>
        <v>0</v>
      </c>
      <c r="O28" s="10"/>
      <c r="P28" s="10"/>
      <c r="Q28" s="10"/>
    </row>
    <row r="29" spans="1:19" ht="18.75" x14ac:dyDescent="0.3">
      <c r="A29" s="228"/>
      <c r="B29" s="57"/>
      <c r="C29" s="111">
        <v>14</v>
      </c>
      <c r="D29" s="112" t="s">
        <v>89</v>
      </c>
      <c r="E29" s="113" t="s">
        <v>52</v>
      </c>
      <c r="F29" s="114">
        <v>9</v>
      </c>
      <c r="G29" s="114" t="s">
        <v>25</v>
      </c>
      <c r="H29" s="161">
        <f t="shared" ref="H29:H30" si="15">IF($L$2="ENU",F29,0)</f>
        <v>0</v>
      </c>
      <c r="I29" s="157"/>
      <c r="J29" s="160"/>
      <c r="K29" s="123" t="str">
        <f t="shared" ref="K29:K30" si="16">IF(J29="si",0.5,"")</f>
        <v/>
      </c>
      <c r="L29" s="160"/>
      <c r="M29" s="116">
        <f t="shared" si="13"/>
        <v>0</v>
      </c>
      <c r="N29" s="117">
        <f t="shared" si="14"/>
        <v>0</v>
      </c>
      <c r="O29" s="10"/>
      <c r="P29" s="10"/>
      <c r="Q29" s="10"/>
    </row>
    <row r="30" spans="1:19" ht="18.75" x14ac:dyDescent="0.3">
      <c r="A30" s="228"/>
      <c r="B30" s="57"/>
      <c r="C30" s="111">
        <v>15</v>
      </c>
      <c r="D30" s="112" t="s">
        <v>46</v>
      </c>
      <c r="E30" s="113" t="s">
        <v>47</v>
      </c>
      <c r="F30" s="114">
        <v>9</v>
      </c>
      <c r="G30" s="114" t="s">
        <v>25</v>
      </c>
      <c r="H30" s="161">
        <f t="shared" si="15"/>
        <v>0</v>
      </c>
      <c r="I30" s="157"/>
      <c r="J30" s="160"/>
      <c r="K30" s="123" t="str">
        <f t="shared" si="16"/>
        <v/>
      </c>
      <c r="L30" s="160"/>
      <c r="M30" s="116">
        <f t="shared" si="13"/>
        <v>0</v>
      </c>
      <c r="N30" s="117">
        <f t="shared" si="14"/>
        <v>0</v>
      </c>
      <c r="O30" s="10"/>
      <c r="P30" s="10"/>
      <c r="Q30" s="10"/>
    </row>
    <row r="31" spans="1:19" ht="19.5" thickBot="1" x14ac:dyDescent="0.35">
      <c r="A31" s="228"/>
      <c r="B31" s="69"/>
      <c r="C31" s="70"/>
      <c r="D31" s="71"/>
      <c r="E31" s="72" t="s">
        <v>37</v>
      </c>
      <c r="F31" s="70"/>
      <c r="G31" s="70"/>
      <c r="H31" s="70">
        <f>SUM(H16:H30)</f>
        <v>33</v>
      </c>
      <c r="I31" s="70"/>
      <c r="J31" s="70"/>
      <c r="K31" s="100"/>
      <c r="L31" s="70"/>
      <c r="M31" s="72"/>
      <c r="N31" s="73"/>
      <c r="O31" s="10"/>
      <c r="P31" s="10"/>
      <c r="Q31" s="10"/>
    </row>
    <row r="32" spans="1:19" s="25" customFormat="1" ht="18.75" customHeight="1" x14ac:dyDescent="0.3">
      <c r="A32" s="231" t="s">
        <v>109</v>
      </c>
      <c r="B32" s="57" t="s">
        <v>15</v>
      </c>
      <c r="C32" s="58"/>
      <c r="D32" s="59"/>
      <c r="E32" s="59"/>
      <c r="F32" s="60"/>
      <c r="G32" s="59"/>
      <c r="H32" s="59"/>
      <c r="I32" s="59"/>
      <c r="J32" s="59"/>
      <c r="K32" s="101"/>
      <c r="L32" s="59"/>
      <c r="M32" s="59"/>
      <c r="N32" s="61"/>
      <c r="O32" s="10"/>
      <c r="P32" s="10"/>
      <c r="Q32" s="10"/>
    </row>
    <row r="33" spans="1:17" ht="19.5" customHeight="1" x14ac:dyDescent="0.3">
      <c r="A33" s="231"/>
      <c r="B33" s="19"/>
      <c r="C33" s="111">
        <v>16</v>
      </c>
      <c r="D33" s="112" t="s">
        <v>44</v>
      </c>
      <c r="E33" s="113" t="s">
        <v>59</v>
      </c>
      <c r="F33" s="114">
        <v>9</v>
      </c>
      <c r="G33" s="114" t="s">
        <v>25</v>
      </c>
      <c r="H33" s="157">
        <v>9</v>
      </c>
      <c r="I33" s="157"/>
      <c r="J33" s="160"/>
      <c r="K33" s="123" t="str">
        <f>IF(J33="si",0.5,"")</f>
        <v/>
      </c>
      <c r="L33" s="160"/>
      <c r="M33" s="116">
        <f t="shared" ref="M33:M34" si="17">IF(H33=0,0,IF(L33&gt;0,IF(L33&lt;F33,(H33-L33)*I33,IF(L33&gt;H33,IF(OR(G33="S",G33="A"),IF((H33-L33),"CFU detr. &gt; CFU sost. ",(H33-L33)*I33),"CFU detr. &gt; CFU manifesto"),(H33-L33)*I33)),IF(AND(H33&gt;F33,L33=""),H33*I33,IF(AND(H33=F33,L33=""),F33*I33,IF(L33=0,"dato non consentito","CFU sost.&gt; CFU manifesto")))))</f>
        <v>0</v>
      </c>
      <c r="N33" s="117">
        <f t="shared" ref="N33:N34" si="18">IF(L33&gt;0,IF(G33="C","errore materia caratt.",L33),0)</f>
        <v>0</v>
      </c>
      <c r="O33" s="10"/>
      <c r="P33" s="10"/>
      <c r="Q33" s="10"/>
    </row>
    <row r="34" spans="1:17" ht="18.75" x14ac:dyDescent="0.3">
      <c r="A34" s="231"/>
      <c r="B34" s="19"/>
      <c r="C34" s="111">
        <v>17</v>
      </c>
      <c r="D34" s="112" t="s">
        <v>40</v>
      </c>
      <c r="E34" s="113"/>
      <c r="F34" s="114">
        <v>6</v>
      </c>
      <c r="G34" s="114" t="s">
        <v>41</v>
      </c>
      <c r="H34" s="157">
        <v>6</v>
      </c>
      <c r="I34" s="157"/>
      <c r="J34" s="160"/>
      <c r="K34" s="123" t="str">
        <f>IF(J34="si",0.5,"")</f>
        <v/>
      </c>
      <c r="L34" s="160"/>
      <c r="M34" s="116">
        <f t="shared" si="17"/>
        <v>0</v>
      </c>
      <c r="N34" s="117">
        <f t="shared" si="18"/>
        <v>0</v>
      </c>
      <c r="O34" s="10"/>
      <c r="P34" s="10"/>
      <c r="Q34" s="10"/>
    </row>
    <row r="35" spans="1:17" ht="18.75" x14ac:dyDescent="0.3">
      <c r="A35" s="231"/>
      <c r="B35" s="19"/>
      <c r="C35" s="111"/>
      <c r="D35" s="112"/>
      <c r="E35" s="113" t="s">
        <v>60</v>
      </c>
      <c r="F35" s="170">
        <v>3</v>
      </c>
      <c r="G35" s="170" t="s">
        <v>61</v>
      </c>
      <c r="H35" s="170">
        <v>3</v>
      </c>
      <c r="I35" s="170" t="s">
        <v>33</v>
      </c>
      <c r="J35" s="170"/>
      <c r="K35" s="192"/>
      <c r="L35" s="170"/>
      <c r="M35" s="193" t="s">
        <v>106</v>
      </c>
      <c r="N35" s="194"/>
      <c r="O35" s="10"/>
      <c r="P35" s="10"/>
      <c r="Q35" s="10"/>
    </row>
    <row r="36" spans="1:17" ht="6.75" customHeight="1" x14ac:dyDescent="0.3">
      <c r="A36" s="231"/>
      <c r="B36" s="20"/>
      <c r="C36" s="21"/>
      <c r="D36" s="22"/>
      <c r="E36" s="23"/>
      <c r="F36" s="21"/>
      <c r="G36" s="21"/>
      <c r="H36" s="23"/>
      <c r="I36" s="21"/>
      <c r="J36" s="21"/>
      <c r="K36" s="98"/>
      <c r="L36" s="21"/>
      <c r="M36" s="23"/>
      <c r="N36" s="24"/>
      <c r="O36" s="10"/>
      <c r="P36" s="10"/>
      <c r="Q36" s="10"/>
    </row>
    <row r="37" spans="1:17" ht="18.75" x14ac:dyDescent="0.3">
      <c r="A37" s="231"/>
      <c r="B37" s="14" t="s">
        <v>34</v>
      </c>
      <c r="C37" s="15"/>
      <c r="D37" s="16"/>
      <c r="E37" s="16"/>
      <c r="F37" s="17"/>
      <c r="G37" s="16"/>
      <c r="H37" s="16"/>
      <c r="I37" s="16"/>
      <c r="J37" s="16"/>
      <c r="K37" s="99"/>
      <c r="L37" s="16"/>
      <c r="M37" s="16"/>
      <c r="N37" s="18"/>
      <c r="O37" s="10"/>
      <c r="P37" s="10"/>
      <c r="Q37" s="10"/>
    </row>
    <row r="38" spans="1:17" ht="18.75" x14ac:dyDescent="0.3">
      <c r="A38" s="231"/>
      <c r="B38" s="19"/>
      <c r="C38" s="111">
        <v>18</v>
      </c>
      <c r="D38" s="112" t="s">
        <v>62</v>
      </c>
      <c r="E38" s="113" t="s">
        <v>63</v>
      </c>
      <c r="F38" s="114">
        <v>9</v>
      </c>
      <c r="G38" s="114" t="s">
        <v>25</v>
      </c>
      <c r="H38" s="161">
        <f>IF($L$2="EL",F38,0)</f>
        <v>0</v>
      </c>
      <c r="I38" s="159"/>
      <c r="J38" s="160"/>
      <c r="K38" s="123" t="str">
        <f t="shared" ref="K38:K41" si="19">IF(J38="si",0.5,"")</f>
        <v/>
      </c>
      <c r="L38" s="160"/>
      <c r="M38" s="116">
        <f t="shared" ref="M38:M41" si="20">IF(H38=0,0,IF(L38&gt;0,IF(L38&lt;F38,(H38-L38)*I38,IF(L38&gt;H38,IF(OR(G38="S",G38="A"),IF((H38-L38),"CFU detr. &gt; CFU sost. ",(H38-L38)*I38),"CFU detr. &gt; CFU manifesto"),(H38-L38)*I38)),IF(AND(H38&gt;F38,L38=""),H38*I38,IF(AND(H38=F38,L38=""),F38*I38,IF(L38=0,"dato non consentito","CFU sost.&gt; CFU manifesto")))))</f>
        <v>0</v>
      </c>
      <c r="N38" s="117">
        <f t="shared" ref="N38:N41" si="21">IF(L38&gt;0,IF(G38="C","errore materia caratt.",L38),0)</f>
        <v>0</v>
      </c>
      <c r="O38" s="10"/>
      <c r="P38" s="10"/>
      <c r="Q38" s="10"/>
    </row>
    <row r="39" spans="1:17" ht="18.75" x14ac:dyDescent="0.3">
      <c r="A39" s="231"/>
      <c r="B39" s="19"/>
      <c r="C39" s="111">
        <v>19</v>
      </c>
      <c r="D39" s="112" t="s">
        <v>64</v>
      </c>
      <c r="E39" s="113" t="s">
        <v>92</v>
      </c>
      <c r="F39" s="114">
        <v>9</v>
      </c>
      <c r="G39" s="114" t="s">
        <v>25</v>
      </c>
      <c r="H39" s="161">
        <f t="shared" ref="H39:H41" si="22">IF($L$2="EL",F39,0)</f>
        <v>0</v>
      </c>
      <c r="I39" s="159"/>
      <c r="J39" s="160"/>
      <c r="K39" s="123" t="str">
        <f t="shared" si="19"/>
        <v/>
      </c>
      <c r="L39" s="160"/>
      <c r="M39" s="116">
        <f t="shared" si="20"/>
        <v>0</v>
      </c>
      <c r="N39" s="117">
        <f t="shared" si="21"/>
        <v>0</v>
      </c>
      <c r="O39" s="10"/>
      <c r="P39" s="10"/>
      <c r="Q39" s="10"/>
    </row>
    <row r="40" spans="1:17" ht="18.75" x14ac:dyDescent="0.3">
      <c r="A40" s="231"/>
      <c r="B40" s="19"/>
      <c r="C40" s="111">
        <v>20</v>
      </c>
      <c r="D40" s="112" t="s">
        <v>66</v>
      </c>
      <c r="E40" s="113" t="s">
        <v>67</v>
      </c>
      <c r="F40" s="114">
        <v>9</v>
      </c>
      <c r="G40" s="114" t="s">
        <v>25</v>
      </c>
      <c r="H40" s="161">
        <f t="shared" si="22"/>
        <v>0</v>
      </c>
      <c r="I40" s="159"/>
      <c r="J40" s="160"/>
      <c r="K40" s="123" t="str">
        <f t="shared" si="19"/>
        <v/>
      </c>
      <c r="L40" s="160"/>
      <c r="M40" s="116">
        <f t="shared" si="20"/>
        <v>0</v>
      </c>
      <c r="N40" s="117">
        <f t="shared" si="21"/>
        <v>0</v>
      </c>
      <c r="O40" s="10"/>
      <c r="P40" s="10"/>
      <c r="Q40" s="10"/>
    </row>
    <row r="41" spans="1:17" ht="18.75" x14ac:dyDescent="0.3">
      <c r="A41" s="231"/>
      <c r="B41" s="19"/>
      <c r="C41" s="111">
        <v>21</v>
      </c>
      <c r="D41" s="112" t="s">
        <v>46</v>
      </c>
      <c r="E41" s="113" t="s">
        <v>53</v>
      </c>
      <c r="F41" s="114">
        <v>9</v>
      </c>
      <c r="G41" s="114" t="s">
        <v>50</v>
      </c>
      <c r="H41" s="161">
        <f t="shared" si="22"/>
        <v>0</v>
      </c>
      <c r="I41" s="159"/>
      <c r="J41" s="160"/>
      <c r="K41" s="123" t="str">
        <f t="shared" si="19"/>
        <v/>
      </c>
      <c r="L41" s="160"/>
      <c r="M41" s="116">
        <f t="shared" si="20"/>
        <v>0</v>
      </c>
      <c r="N41" s="117">
        <f t="shared" si="21"/>
        <v>0</v>
      </c>
      <c r="O41" s="10"/>
      <c r="P41" s="10"/>
      <c r="Q41" s="10"/>
    </row>
    <row r="42" spans="1:17" ht="8.4499999999999993" customHeight="1" x14ac:dyDescent="0.3">
      <c r="A42" s="231"/>
      <c r="B42" s="20"/>
      <c r="C42" s="21"/>
      <c r="D42" s="22"/>
      <c r="E42" s="23"/>
      <c r="F42" s="21"/>
      <c r="G42" s="21"/>
      <c r="H42" s="23"/>
      <c r="I42" s="21"/>
      <c r="J42" s="21"/>
      <c r="K42" s="98"/>
      <c r="L42" s="21"/>
      <c r="M42" s="23"/>
      <c r="N42" s="24"/>
      <c r="O42" s="10"/>
      <c r="P42" s="10"/>
      <c r="Q42" s="10"/>
    </row>
    <row r="43" spans="1:17" ht="18.75" x14ac:dyDescent="0.3">
      <c r="A43" s="231"/>
      <c r="B43" s="14" t="s">
        <v>91</v>
      </c>
      <c r="C43" s="15"/>
      <c r="D43" s="16"/>
      <c r="E43" s="16"/>
      <c r="F43" s="17"/>
      <c r="G43" s="16"/>
      <c r="H43" s="16"/>
      <c r="I43" s="16"/>
      <c r="J43" s="16"/>
      <c r="K43" s="99"/>
      <c r="L43" s="16"/>
      <c r="M43" s="16"/>
      <c r="N43" s="18"/>
      <c r="O43" s="10"/>
      <c r="P43" s="10"/>
      <c r="Q43" s="10"/>
    </row>
    <row r="44" spans="1:17" ht="18.75" x14ac:dyDescent="0.3">
      <c r="A44" s="231"/>
      <c r="B44" s="57"/>
      <c r="C44" s="111">
        <v>18</v>
      </c>
      <c r="D44" s="112" t="s">
        <v>44</v>
      </c>
      <c r="E44" s="113" t="s">
        <v>68</v>
      </c>
      <c r="F44" s="114">
        <v>9</v>
      </c>
      <c r="G44" s="114" t="s">
        <v>25</v>
      </c>
      <c r="H44" s="161">
        <f>IF($L$2="ENU",F44,0)</f>
        <v>0</v>
      </c>
      <c r="I44" s="157"/>
      <c r="J44" s="160"/>
      <c r="K44" s="123" t="str">
        <f t="shared" ref="K44:K48" si="23">IF(J44="si",0.5,"")</f>
        <v/>
      </c>
      <c r="L44" s="160"/>
      <c r="M44" s="116">
        <f t="shared" ref="M44:M48" si="24">IF(H44=0,0,IF(L44&gt;0,IF(L44&lt;F44,(H44-L44)*I44,IF(L44&gt;H44,IF(OR(G44="S",G44="A"),IF((H44-L44),"CFU detr. &gt; CFU sost. ",(H44-L44)*I44),"CFU detr. &gt; CFU manifesto"),(H44-L44)*I44)),IF(AND(H44&gt;F44,L44=""),H44*I44,IF(AND(H44=F44,L44=""),F44*I44,IF(L44=0,"dato non consentito","CFU sost.&gt; CFU manifesto")))))</f>
        <v>0</v>
      </c>
      <c r="N44" s="117">
        <f t="shared" ref="N44:N48" si="25">IF(L44&gt;0,IF(G44="C","errore materia caratt.",L44),0)</f>
        <v>0</v>
      </c>
      <c r="O44" s="10"/>
      <c r="P44" s="10"/>
      <c r="Q44" s="10"/>
    </row>
    <row r="45" spans="1:17" ht="18.75" x14ac:dyDescent="0.3">
      <c r="A45" s="231"/>
      <c r="B45" s="57"/>
      <c r="C45" s="111">
        <v>19</v>
      </c>
      <c r="D45" s="112" t="s">
        <v>46</v>
      </c>
      <c r="E45" s="113" t="s">
        <v>74</v>
      </c>
      <c r="F45" s="114">
        <v>6</v>
      </c>
      <c r="G45" s="114" t="s">
        <v>25</v>
      </c>
      <c r="H45" s="161">
        <f t="shared" ref="H45:H48" si="26">IF($L$2="ENU",F45,0)</f>
        <v>0</v>
      </c>
      <c r="I45" s="157"/>
      <c r="J45" s="160"/>
      <c r="K45" s="123" t="str">
        <f t="shared" si="23"/>
        <v/>
      </c>
      <c r="L45" s="160"/>
      <c r="M45" s="116">
        <f t="shared" si="24"/>
        <v>0</v>
      </c>
      <c r="N45" s="117">
        <f t="shared" si="25"/>
        <v>0</v>
      </c>
      <c r="O45" s="10"/>
      <c r="P45" s="10"/>
      <c r="Q45" s="10"/>
    </row>
    <row r="46" spans="1:17" ht="18.75" x14ac:dyDescent="0.3">
      <c r="A46" s="231"/>
      <c r="B46" s="19"/>
      <c r="C46" s="111">
        <v>20</v>
      </c>
      <c r="D46" s="112" t="s">
        <v>46</v>
      </c>
      <c r="E46" s="113" t="s">
        <v>69</v>
      </c>
      <c r="F46" s="114">
        <v>9</v>
      </c>
      <c r="G46" s="114" t="s">
        <v>50</v>
      </c>
      <c r="H46" s="161">
        <f t="shared" si="26"/>
        <v>0</v>
      </c>
      <c r="I46" s="157"/>
      <c r="J46" s="160"/>
      <c r="K46" s="123" t="str">
        <f t="shared" si="23"/>
        <v/>
      </c>
      <c r="L46" s="160"/>
      <c r="M46" s="116">
        <f t="shared" si="24"/>
        <v>0</v>
      </c>
      <c r="N46" s="117">
        <f t="shared" si="25"/>
        <v>0</v>
      </c>
      <c r="O46" s="10"/>
      <c r="P46" s="10"/>
      <c r="Q46" s="10"/>
    </row>
    <row r="47" spans="1:17" ht="18.75" x14ac:dyDescent="0.3">
      <c r="A47" s="231"/>
      <c r="B47" s="19"/>
      <c r="C47" s="111">
        <v>21</v>
      </c>
      <c r="D47" s="112" t="s">
        <v>46</v>
      </c>
      <c r="E47" s="113" t="s">
        <v>53</v>
      </c>
      <c r="F47" s="114">
        <v>9</v>
      </c>
      <c r="G47" s="114" t="s">
        <v>25</v>
      </c>
      <c r="H47" s="161">
        <f t="shared" si="26"/>
        <v>0</v>
      </c>
      <c r="I47" s="157"/>
      <c r="J47" s="160"/>
      <c r="K47" s="123" t="str">
        <f t="shared" si="23"/>
        <v/>
      </c>
      <c r="L47" s="160"/>
      <c r="M47" s="116">
        <f t="shared" si="24"/>
        <v>0</v>
      </c>
      <c r="N47" s="117">
        <f t="shared" si="25"/>
        <v>0</v>
      </c>
      <c r="O47" s="10"/>
      <c r="P47" s="10"/>
      <c r="Q47" s="10"/>
    </row>
    <row r="48" spans="1:17" ht="18.75" x14ac:dyDescent="0.3">
      <c r="A48" s="231"/>
      <c r="B48" s="19"/>
      <c r="C48" s="111">
        <v>22</v>
      </c>
      <c r="D48" s="112" t="s">
        <v>72</v>
      </c>
      <c r="E48" s="113" t="s">
        <v>93</v>
      </c>
      <c r="F48" s="114">
        <v>6</v>
      </c>
      <c r="G48" s="114" t="s">
        <v>50</v>
      </c>
      <c r="H48" s="161">
        <f t="shared" si="26"/>
        <v>0</v>
      </c>
      <c r="I48" s="157"/>
      <c r="J48" s="160"/>
      <c r="K48" s="123" t="str">
        <f t="shared" si="23"/>
        <v/>
      </c>
      <c r="L48" s="160"/>
      <c r="M48" s="116">
        <f t="shared" si="24"/>
        <v>0</v>
      </c>
      <c r="N48" s="117">
        <f t="shared" si="25"/>
        <v>0</v>
      </c>
      <c r="O48" s="10"/>
      <c r="P48" s="10"/>
      <c r="Q48" s="10"/>
    </row>
    <row r="49" spans="1:17" ht="19.5" thickBot="1" x14ac:dyDescent="0.35">
      <c r="A49" s="232"/>
      <c r="B49" s="27"/>
      <c r="C49" s="53"/>
      <c r="D49" s="54"/>
      <c r="E49" s="81" t="s">
        <v>37</v>
      </c>
      <c r="F49" s="82"/>
      <c r="G49" s="82"/>
      <c r="H49" s="53">
        <f>SUM(H33:H48)</f>
        <v>18</v>
      </c>
      <c r="I49" s="53"/>
      <c r="J49" s="53"/>
      <c r="K49" s="53"/>
      <c r="L49" s="53"/>
      <c r="M49" s="55"/>
      <c r="N49" s="83"/>
      <c r="O49" s="6"/>
      <c r="P49" s="10"/>
      <c r="Q49" s="10"/>
    </row>
    <row r="50" spans="1:17" ht="19.5" thickBot="1" x14ac:dyDescent="0.35">
      <c r="A50" s="80"/>
      <c r="B50" s="233" t="s">
        <v>103</v>
      </c>
      <c r="C50" s="234"/>
      <c r="D50" s="234"/>
      <c r="E50" s="235"/>
      <c r="F50" s="89" t="s">
        <v>120</v>
      </c>
      <c r="G50" s="165"/>
      <c r="H50" s="87"/>
      <c r="I50" s="87"/>
      <c r="J50" s="87"/>
      <c r="K50" s="87"/>
      <c r="L50" s="87"/>
      <c r="M50" s="86"/>
      <c r="N50" s="88"/>
      <c r="O50" s="6"/>
      <c r="P50" s="10"/>
      <c r="Q50" s="10"/>
    </row>
    <row r="51" spans="1:17" ht="19.5" thickBot="1" x14ac:dyDescent="0.35">
      <c r="A51" s="80"/>
      <c r="B51" s="233" t="s">
        <v>134</v>
      </c>
      <c r="C51" s="234"/>
      <c r="D51" s="234"/>
      <c r="E51" s="235"/>
      <c r="F51" s="89" t="s">
        <v>120</v>
      </c>
      <c r="G51" s="165"/>
      <c r="H51" s="87"/>
      <c r="I51" s="87"/>
      <c r="J51" s="87"/>
      <c r="K51" s="87"/>
      <c r="L51" s="87"/>
      <c r="M51" s="86"/>
      <c r="N51" s="88"/>
      <c r="O51" s="6"/>
      <c r="P51" s="10"/>
      <c r="Q51" s="10"/>
    </row>
    <row r="52" spans="1:17" ht="12.75" thickBot="1" x14ac:dyDescent="0.25">
      <c r="A52" s="29"/>
      <c r="B52" s="30"/>
      <c r="C52" s="30"/>
      <c r="D52" s="84"/>
      <c r="E52" s="9"/>
      <c r="F52" s="74"/>
      <c r="G52" s="5"/>
      <c r="H52" s="9"/>
      <c r="I52" s="85"/>
      <c r="J52" s="85"/>
      <c r="K52" s="85"/>
      <c r="L52" s="85"/>
      <c r="M52" s="85"/>
      <c r="N52" s="11"/>
      <c r="O52" s="9"/>
    </row>
    <row r="53" spans="1:17" ht="15" x14ac:dyDescent="0.25">
      <c r="A53" s="4"/>
      <c r="B53" s="3"/>
      <c r="D53" s="3"/>
      <c r="E53" s="129" t="s">
        <v>79</v>
      </c>
      <c r="F53" s="125">
        <f>IF(F57&gt;180,F57-3-3-3-N5,F55-3-3-N5)</f>
        <v>105</v>
      </c>
      <c r="G53" s="5"/>
      <c r="H53" s="129" t="s">
        <v>76</v>
      </c>
      <c r="I53" s="130"/>
      <c r="J53" s="130"/>
      <c r="K53" s="130"/>
      <c r="L53" s="130"/>
      <c r="M53" s="131"/>
      <c r="N53" s="132">
        <f>SUM(M7:M48)</f>
        <v>0</v>
      </c>
      <c r="O53" s="9"/>
    </row>
    <row r="54" spans="1:17" ht="15" x14ac:dyDescent="0.25">
      <c r="A54" s="4"/>
      <c r="B54" s="3"/>
      <c r="D54" s="3"/>
      <c r="E54" s="133" t="s">
        <v>81</v>
      </c>
      <c r="F54" s="127">
        <f>COUNTIF(J7:J48,"si")</f>
        <v>0</v>
      </c>
      <c r="G54" s="5"/>
      <c r="H54" s="133" t="s">
        <v>3</v>
      </c>
      <c r="I54" s="134"/>
      <c r="J54" s="134"/>
      <c r="K54" s="134"/>
      <c r="L54" s="134"/>
      <c r="M54" s="135"/>
      <c r="N54" s="136">
        <f>N53/F53*110/30</f>
        <v>0</v>
      </c>
    </row>
    <row r="55" spans="1:17" ht="15" x14ac:dyDescent="0.25">
      <c r="B55" s="3"/>
      <c r="D55" s="3"/>
      <c r="E55" s="133" t="s">
        <v>82</v>
      </c>
      <c r="F55" s="127">
        <f>SUM(H15+H31+H49)</f>
        <v>111</v>
      </c>
      <c r="G55" s="5"/>
      <c r="H55" s="133" t="s">
        <v>102</v>
      </c>
      <c r="I55" s="137"/>
      <c r="J55" s="137"/>
      <c r="K55" s="137"/>
      <c r="L55" s="137"/>
      <c r="M55" s="138"/>
      <c r="N55" s="136">
        <f>N53/F53</f>
        <v>0</v>
      </c>
    </row>
    <row r="56" spans="1:17" ht="15" x14ac:dyDescent="0.25">
      <c r="A56" s="4"/>
      <c r="B56" s="3"/>
      <c r="D56" s="3"/>
      <c r="E56" s="133" t="s">
        <v>105</v>
      </c>
      <c r="F56" s="127">
        <v>3</v>
      </c>
      <c r="G56" s="5"/>
      <c r="H56" s="133" t="s">
        <v>77</v>
      </c>
      <c r="I56" s="137"/>
      <c r="J56" s="137"/>
      <c r="K56" s="137"/>
      <c r="L56" s="137"/>
      <c r="M56" s="138"/>
      <c r="N56" s="152">
        <f>IF(SUM(K7:K48)&gt;3,3,SUM(K7:K48))</f>
        <v>0</v>
      </c>
    </row>
    <row r="57" spans="1:17" thickBot="1" x14ac:dyDescent="0.3">
      <c r="A57" s="4"/>
      <c r="B57" s="3"/>
      <c r="D57" s="3"/>
      <c r="E57" s="149" t="s">
        <v>130</v>
      </c>
      <c r="F57" s="128">
        <f>F55+F56</f>
        <v>114</v>
      </c>
      <c r="G57" s="5"/>
      <c r="H57" s="150" t="s">
        <v>103</v>
      </c>
      <c r="I57" s="139"/>
      <c r="J57" s="139"/>
      <c r="K57" s="139"/>
      <c r="L57" s="139"/>
      <c r="M57" s="140"/>
      <c r="N57" s="153">
        <f>IF(G50="si",2,0)</f>
        <v>0</v>
      </c>
    </row>
    <row r="58" spans="1:17" ht="15" x14ac:dyDescent="0.25">
      <c r="A58" s="4"/>
      <c r="B58" s="3"/>
      <c r="D58" s="3"/>
      <c r="G58" s="5"/>
      <c r="H58" s="150" t="s">
        <v>136</v>
      </c>
      <c r="I58" s="139"/>
      <c r="J58" s="139"/>
      <c r="K58" s="139"/>
      <c r="L58" s="139"/>
      <c r="M58" s="140"/>
      <c r="N58" s="153">
        <f>IF(G51="si",1,0)</f>
        <v>0</v>
      </c>
    </row>
    <row r="59" spans="1:17" ht="14.45" x14ac:dyDescent="0.3">
      <c r="A59" s="4"/>
      <c r="B59" s="3"/>
      <c r="D59" s="3"/>
      <c r="G59" s="5"/>
      <c r="H59" s="141" t="s">
        <v>78</v>
      </c>
      <c r="I59" s="142"/>
      <c r="J59" s="142"/>
      <c r="K59" s="142"/>
      <c r="L59" s="142"/>
      <c r="M59" s="143"/>
      <c r="N59" s="144">
        <f>N54+N56+N57+N58</f>
        <v>0</v>
      </c>
    </row>
    <row r="60" spans="1:17" ht="15" thickBot="1" x14ac:dyDescent="0.35">
      <c r="A60" s="4"/>
      <c r="B60" s="3"/>
      <c r="D60" s="3"/>
      <c r="G60" s="5"/>
      <c r="H60" s="145" t="s">
        <v>80</v>
      </c>
      <c r="I60" s="146"/>
      <c r="J60" s="146"/>
      <c r="K60" s="146"/>
      <c r="L60" s="146"/>
      <c r="M60" s="147"/>
      <c r="N60" s="148">
        <f>N59</f>
        <v>0</v>
      </c>
    </row>
    <row r="61" spans="1:17" ht="11.65" x14ac:dyDescent="0.25">
      <c r="A61" s="4"/>
      <c r="B61" s="4"/>
      <c r="C61" s="4"/>
      <c r="G61" s="5"/>
    </row>
    <row r="62" spans="1:17" ht="12" customHeight="1" x14ac:dyDescent="0.2">
      <c r="A62" s="219" t="str">
        <f>"Il/La sottoscritto/a "&amp;IF(E2="",".....",E2)&amp;" presa visione del conteggio di dettaglio del voto di base, secondo le modalità del vigente Regolamento didattico della CCS di Ingegneria dell'Energia dell'Università di Palermo, dichiara di accettare il voto base di "&amp;ROUND(N60,0)</f>
        <v>Il/La sottoscritto/a ..... presa visione del conteggio di dettaglio del voto di base, secondo le modalità del vigente Regolamento didattico della CCS di Ingegneria dell'Energia dell'Università di Palermo, dichiara di accettare il voto base di 0</v>
      </c>
      <c r="B62" s="219"/>
      <c r="C62" s="219"/>
      <c r="D62" s="219"/>
      <c r="E62" s="219"/>
      <c r="F62" s="219"/>
      <c r="G62" s="219"/>
      <c r="H62" s="219"/>
      <c r="I62" s="219"/>
      <c r="J62" s="219"/>
    </row>
    <row r="63" spans="1:17" ht="12" x14ac:dyDescent="0.2">
      <c r="A63" s="219"/>
      <c r="B63" s="219"/>
      <c r="C63" s="219"/>
      <c r="D63" s="219"/>
      <c r="E63" s="219"/>
      <c r="F63" s="219"/>
      <c r="G63" s="219"/>
      <c r="H63" s="219"/>
      <c r="I63" s="219"/>
      <c r="J63" s="219"/>
    </row>
    <row r="64" spans="1:17" ht="13.35" x14ac:dyDescent="0.3">
      <c r="A64" s="36"/>
      <c r="B64" s="36"/>
      <c r="C64" s="36"/>
      <c r="D64" s="36"/>
      <c r="F64" s="51"/>
      <c r="G64" s="36"/>
      <c r="H64" s="198"/>
      <c r="I64" s="198"/>
    </row>
    <row r="65" spans="1:15" ht="12" customHeight="1" x14ac:dyDescent="0.3">
      <c r="A65" s="36"/>
      <c r="B65" s="36"/>
      <c r="C65" s="36"/>
      <c r="D65" s="36"/>
      <c r="E65" s="37" t="s">
        <v>83</v>
      </c>
      <c r="H65" s="36"/>
      <c r="I65" s="36"/>
      <c r="O65" s="36"/>
    </row>
    <row r="66" spans="1:15" ht="12" customHeight="1" x14ac:dyDescent="0.3">
      <c r="A66" s="36"/>
      <c r="B66" s="36"/>
      <c r="C66" s="36"/>
      <c r="D66" s="36"/>
      <c r="E66" s="36"/>
      <c r="F66" s="36"/>
      <c r="G66" s="36"/>
      <c r="H66" s="36" t="s">
        <v>84</v>
      </c>
      <c r="J66" s="51"/>
      <c r="K66" s="51"/>
      <c r="L66" s="51"/>
      <c r="M66" s="51"/>
      <c r="N66" s="51"/>
      <c r="O66" s="36"/>
    </row>
    <row r="67" spans="1:15" ht="12" customHeight="1" x14ac:dyDescent="0.3">
      <c r="A67" s="36"/>
      <c r="B67" s="36"/>
      <c r="C67" s="36"/>
      <c r="D67" s="36"/>
      <c r="E67" s="36"/>
      <c r="F67" s="36"/>
      <c r="G67" s="36"/>
      <c r="H67" s="36"/>
      <c r="I67" s="36"/>
      <c r="J67" s="36"/>
      <c r="K67" s="36"/>
      <c r="N67" s="36"/>
      <c r="O67" s="36"/>
    </row>
    <row r="68" spans="1:15" ht="12" customHeight="1" x14ac:dyDescent="0.35">
      <c r="H68" s="36"/>
      <c r="I68" s="36"/>
      <c r="J68" s="36"/>
      <c r="K68" s="36"/>
      <c r="L68" s="36"/>
      <c r="M68" s="36"/>
      <c r="N68" s="36"/>
    </row>
    <row r="69" spans="1:15" ht="12" customHeight="1" x14ac:dyDescent="0.25">
      <c r="H69" s="36"/>
      <c r="I69" s="36"/>
      <c r="J69" s="36"/>
      <c r="K69" s="36"/>
      <c r="L69" s="36"/>
      <c r="M69" s="36"/>
      <c r="N69" s="36"/>
    </row>
  </sheetData>
  <sheetProtection password="C232" sheet="1" objects="1" scenarios="1" selectLockedCells="1"/>
  <mergeCells count="10">
    <mergeCell ref="A62:J63"/>
    <mergeCell ref="A32:A49"/>
    <mergeCell ref="B51:E51"/>
    <mergeCell ref="G2:H2"/>
    <mergeCell ref="M3:N3"/>
    <mergeCell ref="J4:K4"/>
    <mergeCell ref="A6:A15"/>
    <mergeCell ref="A16:A31"/>
    <mergeCell ref="J2:K2"/>
    <mergeCell ref="B50:E50"/>
  </mergeCells>
  <conditionalFormatting sqref="H23:I25">
    <cfRule type="expression" dxfId="57" priority="101">
      <formula>$L$2="enu"</formula>
    </cfRule>
    <cfRule type="expression" dxfId="56" priority="102">
      <formula>$L$2="el"</formula>
    </cfRule>
  </conditionalFormatting>
  <conditionalFormatting sqref="H38:I41">
    <cfRule type="expression" dxfId="55" priority="103">
      <formula>$L$2="enu"</formula>
    </cfRule>
    <cfRule type="expression" dxfId="54" priority="104">
      <formula>$L$2="el"</formula>
    </cfRule>
  </conditionalFormatting>
  <conditionalFormatting sqref="H28:H30">
    <cfRule type="expression" dxfId="53" priority="106">
      <formula>$L$2="enu"</formula>
    </cfRule>
  </conditionalFormatting>
  <conditionalFormatting sqref="H44:I48">
    <cfRule type="cellIs" dxfId="52" priority="2" operator="between">
      <formula>$L$2</formula>
      <formula>$L$2</formula>
    </cfRule>
    <cfRule type="expression" dxfId="51" priority="4">
      <formula>$L$2="EL"</formula>
    </cfRule>
    <cfRule type="expression" dxfId="50" priority="5">
      <formula>$L$2="ENU"</formula>
    </cfRule>
  </conditionalFormatting>
  <conditionalFormatting sqref="H28:I30">
    <cfRule type="expression" dxfId="49" priority="105">
      <formula>$L$2="el"</formula>
    </cfRule>
  </conditionalFormatting>
  <conditionalFormatting sqref="I28:I30">
    <cfRule type="cellIs" dxfId="48" priority="1" operator="between">
      <formula>$L$2</formula>
      <formula>$L$2</formula>
    </cfRule>
  </conditionalFormatting>
  <printOptions horizontalCentered="1"/>
  <pageMargins left="0.23622047244094491" right="0.23622047244094491" top="0.74803149606299213" bottom="0.74803149606299213" header="0.31496062992125984" footer="0.31496062992125984"/>
  <pageSetup paperSize="9" scale="52" orientation="portrait" horizontalDpi="4294967292" r:id="rId1"/>
  <headerFooter>
    <oddHeader>&amp;A</oddHeader>
    <oddFooter>&amp;C&amp;D</oddFooter>
  </headerFooter>
  <ignoredErrors>
    <ignoredError sqref="H18:H19 H21:H25 H35:H37 H26:H28 H31:H33 H42:H44 H38 H39:H41 H45:H48 H29:H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FF0000"/>
    <pageSetUpPr fitToPage="1"/>
  </sheetPr>
  <dimension ref="A1:T69"/>
  <sheetViews>
    <sheetView showGridLines="0" zoomScaleNormal="100" workbookViewId="0">
      <selection activeCell="L7" sqref="L7"/>
    </sheetView>
  </sheetViews>
  <sheetFormatPr defaultColWidth="8.85546875" defaultRowHeight="15.75" x14ac:dyDescent="0.25"/>
  <cols>
    <col min="1" max="1" width="4.7109375" style="3" customWidth="1"/>
    <col min="2" max="2" width="2.28515625" style="2" customWidth="1"/>
    <col min="3" max="3" width="4" style="3" bestFit="1" customWidth="1"/>
    <col min="4" max="4" width="13.42578125" style="4" bestFit="1" customWidth="1"/>
    <col min="5" max="5" width="50.140625" style="3" customWidth="1"/>
    <col min="6" max="6" width="17.42578125" style="5" customWidth="1"/>
    <col min="7" max="7" width="11.42578125" style="3" customWidth="1"/>
    <col min="8" max="8" width="9" style="3" bestFit="1" customWidth="1"/>
    <col min="9" max="9" width="8" style="3" bestFit="1" customWidth="1"/>
    <col min="10" max="10" width="11.85546875" style="3" customWidth="1"/>
    <col min="11" max="11" width="8.5703125" style="3" customWidth="1"/>
    <col min="12" max="12" width="9.42578125" style="3" customWidth="1"/>
    <col min="13" max="13" width="24.85546875" style="3" customWidth="1"/>
    <col min="14" max="14" width="16.7109375"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75" x14ac:dyDescent="0.3">
      <c r="A1" s="1" t="s">
        <v>4</v>
      </c>
      <c r="J1" s="39" t="s">
        <v>96</v>
      </c>
      <c r="N1" s="10"/>
      <c r="O1" s="10"/>
      <c r="P1" s="10"/>
      <c r="Q1" s="10"/>
    </row>
    <row r="2" spans="1:20" s="10" customFormat="1" ht="18.75" x14ac:dyDescent="0.3">
      <c r="A2" s="6"/>
      <c r="B2" s="7"/>
      <c r="C2" s="8"/>
      <c r="D2" s="1" t="s">
        <v>1</v>
      </c>
      <c r="E2" s="155"/>
      <c r="F2" s="48" t="s">
        <v>99</v>
      </c>
      <c r="G2" s="217"/>
      <c r="H2" s="218"/>
      <c r="I2" s="6"/>
      <c r="J2" s="236" t="s">
        <v>104</v>
      </c>
      <c r="K2" s="237"/>
      <c r="L2" s="156" t="s">
        <v>116</v>
      </c>
    </row>
    <row r="3" spans="1:20" ht="18.75" x14ac:dyDescent="0.3">
      <c r="A3" s="9"/>
      <c r="B3" s="7"/>
      <c r="C3" s="11"/>
      <c r="D3" s="1" t="s">
        <v>5</v>
      </c>
      <c r="E3" s="197"/>
      <c r="I3" s="49"/>
      <c r="J3" s="49"/>
      <c r="K3" s="49"/>
      <c r="L3" s="49"/>
      <c r="M3" s="220" t="s">
        <v>6</v>
      </c>
      <c r="N3" s="221"/>
      <c r="O3" s="10"/>
      <c r="P3" s="10"/>
      <c r="Q3" s="10"/>
      <c r="R3" s="10"/>
      <c r="S3" s="10"/>
      <c r="T3" s="38"/>
    </row>
    <row r="4" spans="1:20" ht="18.75" x14ac:dyDescent="0.3">
      <c r="A4" s="9"/>
      <c r="B4" s="7"/>
      <c r="C4" s="11"/>
      <c r="D4" s="1" t="s">
        <v>2</v>
      </c>
      <c r="E4" s="40" t="str">
        <f>IF($L$2="EL","Elettrica",IF($L$2="ENU","Energetica e Nucleare",""))</f>
        <v>Energetica e Nucleare</v>
      </c>
      <c r="F4" s="11"/>
      <c r="G4" s="9"/>
      <c r="H4" s="9"/>
      <c r="I4" s="12"/>
      <c r="J4" s="222" t="s">
        <v>7</v>
      </c>
      <c r="K4" s="223"/>
      <c r="L4" s="12"/>
      <c r="M4" s="46"/>
      <c r="N4" s="47" t="s">
        <v>8</v>
      </c>
      <c r="O4" s="10"/>
      <c r="P4" s="10"/>
      <c r="Q4" s="10"/>
      <c r="R4" s="10"/>
      <c r="S4" s="10"/>
      <c r="T4" s="38"/>
    </row>
    <row r="5" spans="1:20" ht="18.75" x14ac:dyDescent="0.3">
      <c r="A5" s="13"/>
      <c r="B5" s="44"/>
      <c r="C5" s="42" t="s">
        <v>0</v>
      </c>
      <c r="D5" s="41" t="s">
        <v>9</v>
      </c>
      <c r="E5" s="41" t="s">
        <v>10</v>
      </c>
      <c r="F5" s="42" t="s">
        <v>11</v>
      </c>
      <c r="G5" s="43" t="s">
        <v>12</v>
      </c>
      <c r="H5" s="43" t="s">
        <v>101</v>
      </c>
      <c r="I5" s="42" t="s">
        <v>13</v>
      </c>
      <c r="J5" s="42" t="s">
        <v>121</v>
      </c>
      <c r="K5" s="42" t="s">
        <v>14</v>
      </c>
      <c r="L5" s="42" t="s">
        <v>100</v>
      </c>
      <c r="M5" s="42" t="s">
        <v>14</v>
      </c>
      <c r="N5" s="45">
        <f>IF(SUM(L7:L48)=0,0,IF(SUM(L7:L48)=18,18,IF(SUM(L7:L48)&lt;18,SUM(L7:L48),"detrazione &gt; 18")))</f>
        <v>0</v>
      </c>
      <c r="O5" s="10"/>
      <c r="P5" s="10"/>
      <c r="Q5" s="10"/>
      <c r="R5" s="38"/>
      <c r="S5" s="38"/>
    </row>
    <row r="6" spans="1:20" ht="15.6" customHeight="1" x14ac:dyDescent="0.3">
      <c r="A6" s="224" t="s">
        <v>125</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t="str">
        <f t="shared" ref="K7:K14" si="0">IF(J7="si",0.5,"")</f>
        <v/>
      </c>
      <c r="L7" s="160"/>
      <c r="M7" s="116">
        <f>IF(H7=0,0,IF(L7&gt;0,IF(L7&lt;F7,(H7-L7)*I7,IF(L7&gt;H7,IF(OR(G7="S",G7="A"),IF((H7-L7),"CFU detr. &gt; CFU sost. ",(H7-L7)*I7),"CFU detr. &gt; CFU manifesto"),(H7-L7)*I7)),IF(AND(H7&gt;F7,L7=""),H7*I7,IF(AND(H7=F7,L7=""),F7*I7,IF(L7=0,"dato non consentito","CFU sost.&gt; CFU manifesto")))))</f>
        <v>0</v>
      </c>
      <c r="N7" s="117">
        <f t="shared" ref="N7:N13" si="1">IF(L7&gt;0,IF(G7="C","errore materia caratt.",L7),0)</f>
        <v>0</v>
      </c>
      <c r="O7" s="10"/>
      <c r="P7" s="10"/>
      <c r="Q7" s="10"/>
      <c r="R7" s="38"/>
      <c r="S7" s="38"/>
    </row>
    <row r="8" spans="1:20" ht="18.75" x14ac:dyDescent="0.3">
      <c r="A8" s="225"/>
      <c r="B8" s="19"/>
      <c r="C8" s="111">
        <v>2</v>
      </c>
      <c r="D8" s="112" t="s">
        <v>86</v>
      </c>
      <c r="E8" s="113" t="s">
        <v>87</v>
      </c>
      <c r="F8" s="114">
        <v>6</v>
      </c>
      <c r="G8" s="114" t="s">
        <v>18</v>
      </c>
      <c r="H8" s="157">
        <v>6</v>
      </c>
      <c r="I8" s="157"/>
      <c r="J8" s="160"/>
      <c r="K8" s="123" t="str">
        <f t="shared" si="0"/>
        <v/>
      </c>
      <c r="L8" s="160"/>
      <c r="M8" s="116">
        <f t="shared" ref="M8:M13" si="2">IF(H8=0,0,IF(L8&gt;0,IF(L8&lt;F8,(H8-L8)*I8,IF(L8&gt;H8,IF(OR(G8="S",G8="A"),IF((H8-L8),"CFU detr. &gt; CFU sost. ",(H8-L8)*I8),"CFU detr. &gt; CFU manifesto"),(H8-L8)*I8)),IF(AND(H8&gt;F8,L8=""),H8*I8,IF(AND(H8=F8,L8=""),F8*I8,IF(L8=0,"dato non consentito","CFU sost.&gt; CFU manifesto")))))</f>
        <v>0</v>
      </c>
      <c r="N8" s="117">
        <f t="shared" si="1"/>
        <v>0</v>
      </c>
      <c r="O8" s="10"/>
      <c r="P8" s="10"/>
      <c r="Q8" s="10"/>
      <c r="R8" s="38"/>
      <c r="S8" s="38"/>
    </row>
    <row r="9" spans="1:20" ht="18.75" x14ac:dyDescent="0.3">
      <c r="A9" s="225"/>
      <c r="B9" s="19"/>
      <c r="C9" s="111">
        <v>3</v>
      </c>
      <c r="D9" s="112" t="s">
        <v>21</v>
      </c>
      <c r="E9" s="113" t="s">
        <v>22</v>
      </c>
      <c r="F9" s="114">
        <v>9</v>
      </c>
      <c r="G9" s="114" t="s">
        <v>18</v>
      </c>
      <c r="H9" s="157">
        <v>9</v>
      </c>
      <c r="I9" s="157"/>
      <c r="J9" s="160"/>
      <c r="K9" s="123" t="str">
        <f t="shared" si="0"/>
        <v/>
      </c>
      <c r="L9" s="160"/>
      <c r="M9" s="116">
        <f t="shared" si="2"/>
        <v>0</v>
      </c>
      <c r="N9" s="117">
        <f t="shared" si="1"/>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t="str">
        <f t="shared" si="0"/>
        <v/>
      </c>
      <c r="L10" s="160"/>
      <c r="M10" s="116">
        <f t="shared" si="2"/>
        <v>0</v>
      </c>
      <c r="N10" s="117">
        <f t="shared" si="1"/>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t="str">
        <f t="shared" si="0"/>
        <v/>
      </c>
      <c r="L11" s="160"/>
      <c r="M11" s="116">
        <f t="shared" si="2"/>
        <v>0</v>
      </c>
      <c r="N11" s="117">
        <f t="shared" si="1"/>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si="0"/>
        <v/>
      </c>
      <c r="L12" s="160"/>
      <c r="M12" s="116">
        <f t="shared" si="2"/>
        <v>0</v>
      </c>
      <c r="N12" s="117">
        <f t="shared" si="1"/>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0"/>
        <v/>
      </c>
      <c r="L13" s="160"/>
      <c r="M13" s="116">
        <f t="shared" si="2"/>
        <v>0</v>
      </c>
      <c r="N13" s="117">
        <f t="shared" si="1"/>
        <v>0</v>
      </c>
      <c r="O13" s="10"/>
      <c r="P13" s="10"/>
      <c r="Q13" s="10"/>
      <c r="R13" s="38"/>
      <c r="S13" s="38"/>
    </row>
    <row r="14" spans="1:20" ht="18.75" x14ac:dyDescent="0.3">
      <c r="A14" s="225"/>
      <c r="B14" s="19"/>
      <c r="C14" s="111">
        <v>8</v>
      </c>
      <c r="D14" s="112"/>
      <c r="E14" s="113" t="s">
        <v>31</v>
      </c>
      <c r="F14" s="170">
        <v>3</v>
      </c>
      <c r="G14" s="170" t="s">
        <v>32</v>
      </c>
      <c r="H14" s="184">
        <v>3</v>
      </c>
      <c r="I14" s="170"/>
      <c r="J14" s="170"/>
      <c r="K14" s="192" t="str">
        <f t="shared" si="0"/>
        <v/>
      </c>
      <c r="L14" s="170"/>
      <c r="M14" s="195"/>
      <c r="N14" s="194"/>
      <c r="O14" s="10"/>
      <c r="P14" s="10"/>
      <c r="Q14" s="10"/>
      <c r="R14" s="38"/>
      <c r="S14" s="38"/>
    </row>
    <row r="15" spans="1:20" s="25" customFormat="1" ht="19.5" thickBot="1" x14ac:dyDescent="0.35">
      <c r="A15" s="226"/>
      <c r="B15" s="27"/>
      <c r="C15" s="53"/>
      <c r="D15" s="54"/>
      <c r="E15" s="55" t="s">
        <v>37</v>
      </c>
      <c r="F15" s="53"/>
      <c r="G15" s="53"/>
      <c r="H15" s="53">
        <f>SUM(H7:H14)</f>
        <v>60</v>
      </c>
      <c r="I15" s="53"/>
      <c r="J15" s="53"/>
      <c r="K15" s="96"/>
      <c r="L15" s="53"/>
      <c r="M15" s="55"/>
      <c r="N15" s="56"/>
      <c r="O15" s="10"/>
      <c r="P15" s="10"/>
      <c r="Q15" s="10"/>
      <c r="R15" s="38"/>
      <c r="S15" s="38"/>
    </row>
    <row r="16" spans="1:20" ht="15.6" customHeight="1" x14ac:dyDescent="0.3">
      <c r="A16" s="227" t="s">
        <v>108</v>
      </c>
      <c r="B16" s="62" t="s">
        <v>15</v>
      </c>
      <c r="C16" s="63"/>
      <c r="D16" s="64"/>
      <c r="E16" s="64"/>
      <c r="F16" s="65"/>
      <c r="G16" s="64"/>
      <c r="H16" s="64"/>
      <c r="I16" s="64"/>
      <c r="J16" s="64"/>
      <c r="K16" s="97"/>
      <c r="L16" s="64"/>
      <c r="M16" s="64"/>
      <c r="N16" s="66"/>
      <c r="O16" s="10"/>
      <c r="P16" s="10"/>
      <c r="Q16" s="10"/>
      <c r="R16" s="38"/>
      <c r="S16" s="38"/>
    </row>
    <row r="17" spans="1:19" ht="18.75" x14ac:dyDescent="0.3">
      <c r="A17" s="228"/>
      <c r="B17" s="19"/>
      <c r="C17" s="111">
        <v>9</v>
      </c>
      <c r="D17" s="111" t="s">
        <v>42</v>
      </c>
      <c r="E17" s="112" t="s">
        <v>43</v>
      </c>
      <c r="F17" s="114">
        <v>9</v>
      </c>
      <c r="G17" s="114" t="s">
        <v>25</v>
      </c>
      <c r="H17" s="157">
        <v>9</v>
      </c>
      <c r="I17" s="157"/>
      <c r="J17" s="160"/>
      <c r="K17" s="123" t="str">
        <f t="shared" ref="K17:K18" si="3">IF(J17="si",0.5,"")</f>
        <v/>
      </c>
      <c r="L17" s="160"/>
      <c r="M17" s="116">
        <f t="shared" ref="M17:M19" si="4">IF(H17=0,0,IF(L17&gt;0,IF(L17&lt;F17,(H17-L17)*I17,IF(L17&gt;H17,IF(OR(G17="S",G17="A"),IF((H17-L17),"CFU detr. &gt; CFU sost. ",(H17-L17)*I17),"CFU detr. &gt; CFU manifesto"),(H17-L17)*I17)),IF(AND(H17&gt;F17,L17=""),H17*I17,IF(AND(H17=F17,L17=""),F17*I17,IF(L17=0,"dato non consentito","CFU sost.&gt; CFU manifesto")))))</f>
        <v>0</v>
      </c>
      <c r="N17" s="117">
        <f t="shared" ref="N17:N19" si="5">IF(L17&gt;0,IF(G17="C","errore materia caratt.",L17),0)</f>
        <v>0</v>
      </c>
      <c r="O17" s="10"/>
      <c r="P17" s="10"/>
      <c r="Q17" s="10"/>
      <c r="R17" s="38"/>
      <c r="S17" s="38"/>
    </row>
    <row r="18" spans="1:19" ht="18.75" x14ac:dyDescent="0.3">
      <c r="A18" s="228"/>
      <c r="B18" s="19"/>
      <c r="C18" s="111">
        <v>10</v>
      </c>
      <c r="D18" s="111" t="s">
        <v>44</v>
      </c>
      <c r="E18" s="112" t="s">
        <v>45</v>
      </c>
      <c r="F18" s="114">
        <v>9</v>
      </c>
      <c r="G18" s="114" t="s">
        <v>25</v>
      </c>
      <c r="H18" s="157">
        <v>9</v>
      </c>
      <c r="I18" s="157"/>
      <c r="J18" s="160"/>
      <c r="K18" s="123" t="str">
        <f t="shared" si="3"/>
        <v/>
      </c>
      <c r="L18" s="160"/>
      <c r="M18" s="116">
        <f t="shared" si="4"/>
        <v>0</v>
      </c>
      <c r="N18" s="117">
        <f t="shared" si="5"/>
        <v>0</v>
      </c>
      <c r="O18" s="10"/>
      <c r="P18" s="10"/>
      <c r="Q18" s="10"/>
      <c r="R18" s="38"/>
      <c r="S18" s="38"/>
    </row>
    <row r="19" spans="1:19" ht="18.75" x14ac:dyDescent="0.3">
      <c r="A19" s="228"/>
      <c r="B19" s="19"/>
      <c r="C19" s="111">
        <v>11</v>
      </c>
      <c r="D19" s="111" t="s">
        <v>70</v>
      </c>
      <c r="E19" s="112" t="s">
        <v>94</v>
      </c>
      <c r="F19" s="114">
        <v>9</v>
      </c>
      <c r="G19" s="114" t="s">
        <v>25</v>
      </c>
      <c r="H19" s="157">
        <v>9</v>
      </c>
      <c r="I19" s="157"/>
      <c r="J19" s="160"/>
      <c r="K19" s="123" t="str">
        <f t="shared" ref="K19" si="6">IF(J19="si",0.5,"")</f>
        <v/>
      </c>
      <c r="L19" s="160"/>
      <c r="M19" s="116">
        <f t="shared" si="4"/>
        <v>0</v>
      </c>
      <c r="N19" s="117">
        <f t="shared" si="5"/>
        <v>0</v>
      </c>
      <c r="O19" s="10"/>
      <c r="P19" s="10"/>
      <c r="Q19" s="10"/>
    </row>
    <row r="20" spans="1:19" ht="18.75" x14ac:dyDescent="0.3">
      <c r="A20" s="228"/>
      <c r="B20" s="26"/>
      <c r="C20" s="111">
        <v>13</v>
      </c>
      <c r="D20" s="111" t="s">
        <v>40</v>
      </c>
      <c r="E20" s="111"/>
      <c r="F20" s="114">
        <v>6</v>
      </c>
      <c r="G20" s="114" t="s">
        <v>41</v>
      </c>
      <c r="H20" s="157">
        <v>6</v>
      </c>
      <c r="I20" s="157"/>
      <c r="J20" s="160"/>
      <c r="K20" s="123" t="str">
        <f t="shared" ref="K20" si="7">IF(J20="si",0.5,"")</f>
        <v/>
      </c>
      <c r="L20" s="160"/>
      <c r="M20" s="116">
        <f t="shared" ref="M20" si="8">IF(H20=0,0,IF(L20&gt;0,IF(L20&lt;F20,(H20-L20)*I20,IF(L20&gt;H20,IF(OR(G20="S",G20="A"),IF((H20-L20),"CFU detr. &gt; CFU sost. ",(H20-L20)*I20),"CFU detr. &gt; CFU manifesto"),(H20-L20)*I20)),IF(AND(H20&gt;F20,L20=""),H20*I20,IF(AND(H20=F20,L20=""),F20*I20,IF(L20=0,"dato non consentito","CFU sost.&gt; CFU manifesto")))))</f>
        <v>0</v>
      </c>
      <c r="N20" s="117">
        <f t="shared" ref="N20" si="9">IF(L20&gt;0,IF(G20="C","errore materia caratt.",L20),0)</f>
        <v>0</v>
      </c>
      <c r="O20" s="10"/>
      <c r="P20" s="10"/>
      <c r="Q20" s="10"/>
    </row>
    <row r="21" spans="1:19" ht="8.4499999999999993" customHeight="1" x14ac:dyDescent="0.3">
      <c r="A21" s="228"/>
      <c r="B21" s="20"/>
      <c r="C21" s="21"/>
      <c r="D21" s="22"/>
      <c r="E21" s="23"/>
      <c r="F21" s="21"/>
      <c r="G21" s="21"/>
      <c r="H21" s="23"/>
      <c r="I21" s="21"/>
      <c r="J21" s="21"/>
      <c r="K21" s="98"/>
      <c r="L21" s="21"/>
      <c r="M21" s="23"/>
      <c r="N21" s="67"/>
      <c r="O21" s="10"/>
      <c r="P21" s="10"/>
      <c r="Q21" s="10"/>
    </row>
    <row r="22" spans="1:19" ht="18.75" x14ac:dyDescent="0.3">
      <c r="A22" s="228"/>
      <c r="B22" s="14" t="s">
        <v>34</v>
      </c>
      <c r="C22" s="15"/>
      <c r="D22" s="16"/>
      <c r="E22" s="16"/>
      <c r="F22" s="17"/>
      <c r="G22" s="16"/>
      <c r="H22" s="16"/>
      <c r="I22" s="16"/>
      <c r="J22" s="16"/>
      <c r="K22" s="99"/>
      <c r="L22" s="16"/>
      <c r="M22" s="16"/>
      <c r="N22" s="68"/>
      <c r="O22" s="10"/>
      <c r="P22" s="10"/>
      <c r="Q22" s="10"/>
    </row>
    <row r="23" spans="1:19" ht="18.75" x14ac:dyDescent="0.3">
      <c r="A23" s="228"/>
      <c r="B23" s="19"/>
      <c r="C23" s="111">
        <v>14</v>
      </c>
      <c r="D23" s="112" t="s">
        <v>64</v>
      </c>
      <c r="E23" s="113" t="s">
        <v>90</v>
      </c>
      <c r="F23" s="196">
        <v>9</v>
      </c>
      <c r="G23" s="114" t="s">
        <v>25</v>
      </c>
      <c r="H23" s="161">
        <f>IF($L$2="EL",F23,0)</f>
        <v>0</v>
      </c>
      <c r="I23" s="159"/>
      <c r="J23" s="160"/>
      <c r="K23" s="123"/>
      <c r="L23" s="160"/>
      <c r="M23" s="116">
        <f t="shared" ref="M23" si="10">IF(H23=0,0,IF(L23&gt;0,IF(L23&lt;F23,(H23-L23)*I23,IF(L23&gt;H23,IF(OR(G23="S",G23="A"),IF((H23-L23),"CFU detr. &gt; CFU sost. ",(H23-L23)*I23),"CFU detr. &gt; CFU manifesto"),(H23-L23)*I23)),IF(AND(H23&gt;F23,L23=""),H23*I23,IF(AND(H23=F23,L23=""),F23*I23,IF(L23=0,"dato non consentito","CFU sost.&gt; CFU manifesto")))))</f>
        <v>0</v>
      </c>
      <c r="N23" s="117">
        <f t="shared" ref="N23" si="11">IF(L23&gt;0,IF(G23="C","errore materia caratt.",L23),0)</f>
        <v>0</v>
      </c>
      <c r="O23" s="10"/>
      <c r="P23" s="10"/>
      <c r="Q23" s="10"/>
    </row>
    <row r="24" spans="1:19" ht="18.75" x14ac:dyDescent="0.3">
      <c r="A24" s="228"/>
      <c r="B24" s="19"/>
      <c r="C24" s="111">
        <v>15</v>
      </c>
      <c r="D24" s="112" t="s">
        <v>46</v>
      </c>
      <c r="E24" s="113" t="s">
        <v>47</v>
      </c>
      <c r="F24" s="114">
        <v>9</v>
      </c>
      <c r="G24" s="114" t="s">
        <v>50</v>
      </c>
      <c r="H24" s="161">
        <f t="shared" ref="H24:H25" si="12">IF($L$2="EL",F24,0)</f>
        <v>0</v>
      </c>
      <c r="I24" s="159"/>
      <c r="J24" s="160"/>
      <c r="K24" s="123" t="str">
        <f t="shared" ref="K24:K25" si="13">IF(J24="si",0.5,"")</f>
        <v/>
      </c>
      <c r="L24" s="160"/>
      <c r="M24" s="116">
        <f t="shared" ref="M24:M25" si="14">IF(H24=0,0,IF(L24&gt;0,IF(L24&lt;F24,(H24-L24)*I24,IF(L24&gt;H24,IF(OR(G24="S",G24="A"),IF((H24-L24),"CFU detr. &gt; CFU sost. ",(H24-L24)*I24),"CFU detr. &gt; CFU manifesto"),(H24-L24)*I24)),IF(AND(H24&gt;F24,L24=""),H24*I24,IF(AND(H24=F24,L24=""),F24*I24,IF(L24=0,"dato non consentito","CFU sost.&gt; CFU manifesto")))))</f>
        <v>0</v>
      </c>
      <c r="N24" s="117">
        <f t="shared" ref="N24:N25" si="15">IF(L24&gt;0,IF(G24="C","errore materia caratt.",L24),0)</f>
        <v>0</v>
      </c>
      <c r="O24" s="10"/>
      <c r="P24" s="10"/>
      <c r="Q24" s="10"/>
    </row>
    <row r="25" spans="1:19" ht="18.75" x14ac:dyDescent="0.3">
      <c r="A25" s="228"/>
      <c r="B25" s="19"/>
      <c r="C25" s="111">
        <v>15</v>
      </c>
      <c r="D25" s="112" t="s">
        <v>89</v>
      </c>
      <c r="E25" s="113" t="s">
        <v>52</v>
      </c>
      <c r="F25" s="114">
        <v>12</v>
      </c>
      <c r="G25" s="114" t="s">
        <v>25</v>
      </c>
      <c r="H25" s="161">
        <f t="shared" si="12"/>
        <v>0</v>
      </c>
      <c r="I25" s="159"/>
      <c r="J25" s="160"/>
      <c r="K25" s="123" t="str">
        <f t="shared" si="13"/>
        <v/>
      </c>
      <c r="L25" s="160"/>
      <c r="M25" s="116">
        <f t="shared" si="14"/>
        <v>0</v>
      </c>
      <c r="N25" s="117">
        <f t="shared" si="15"/>
        <v>0</v>
      </c>
      <c r="O25" s="10"/>
      <c r="P25" s="10"/>
      <c r="Q25" s="10"/>
    </row>
    <row r="26" spans="1:19" ht="8.4499999999999993" customHeight="1" x14ac:dyDescent="0.3">
      <c r="A26" s="228"/>
      <c r="B26" s="20"/>
      <c r="C26" s="21"/>
      <c r="D26" s="22"/>
      <c r="E26" s="23"/>
      <c r="F26" s="21"/>
      <c r="G26" s="21"/>
      <c r="H26" s="23"/>
      <c r="I26" s="21"/>
      <c r="J26" s="21"/>
      <c r="K26" s="98"/>
      <c r="L26" s="21"/>
      <c r="M26" s="23"/>
      <c r="N26" s="67"/>
      <c r="O26" s="10"/>
      <c r="P26" s="10"/>
      <c r="Q26" s="10"/>
    </row>
    <row r="27" spans="1:19" ht="18.75" x14ac:dyDescent="0.3">
      <c r="A27" s="228"/>
      <c r="B27" s="14" t="s">
        <v>91</v>
      </c>
      <c r="C27" s="15"/>
      <c r="D27" s="16"/>
      <c r="E27" s="16"/>
      <c r="F27" s="17"/>
      <c r="G27" s="16"/>
      <c r="H27" s="16"/>
      <c r="I27" s="16"/>
      <c r="J27" s="16"/>
      <c r="K27" s="99"/>
      <c r="L27" s="16"/>
      <c r="M27" s="16"/>
      <c r="N27" s="68"/>
      <c r="O27" s="10"/>
      <c r="P27" s="10"/>
      <c r="Q27" s="10"/>
    </row>
    <row r="28" spans="1:19" ht="18.75" x14ac:dyDescent="0.3">
      <c r="A28" s="228"/>
      <c r="B28" s="57"/>
      <c r="C28" s="111">
        <v>13</v>
      </c>
      <c r="D28" s="112" t="s">
        <v>64</v>
      </c>
      <c r="E28" s="113" t="s">
        <v>90</v>
      </c>
      <c r="F28" s="114">
        <v>9</v>
      </c>
      <c r="G28" s="114" t="s">
        <v>50</v>
      </c>
      <c r="H28" s="161">
        <f>IF($L$2="ENU",F28,0)</f>
        <v>9</v>
      </c>
      <c r="I28" s="159"/>
      <c r="J28" s="160"/>
      <c r="K28" s="123" t="str">
        <f>IF(J28="si",0.5,"")</f>
        <v/>
      </c>
      <c r="L28" s="160"/>
      <c r="M28" s="116">
        <f t="shared" ref="M28" si="16">IF(H28=0,0,IF(L28&gt;0,IF(L28&lt;F28,(H28-L28)*I28,IF(L28&gt;H28,IF(OR(G28="S",G28="A"),IF((H28-L28),"CFU detr. &gt; CFU sost. ",(H28-L28)*I28),"CFU detr. &gt; CFU manifesto"),(H28-L28)*I28)),IF(AND(H28&gt;F28,L28=""),H28*I28,IF(AND(H28=F28,L28=""),F28*I28,IF(L28=0,"dato non consentito","CFU sost.&gt; CFU manifesto")))))</f>
        <v>0</v>
      </c>
      <c r="N28" s="117">
        <f t="shared" ref="N28" si="17">IF(L28&gt;0,IF(G28="C","errore materia caratt.",L28),0)</f>
        <v>0</v>
      </c>
      <c r="O28" s="10"/>
      <c r="P28" s="10"/>
      <c r="Q28" s="10"/>
    </row>
    <row r="29" spans="1:19" ht="18.75" x14ac:dyDescent="0.3">
      <c r="A29" s="228"/>
      <c r="B29" s="57"/>
      <c r="C29" s="111">
        <v>14</v>
      </c>
      <c r="D29" s="112" t="s">
        <v>46</v>
      </c>
      <c r="E29" s="113" t="s">
        <v>47</v>
      </c>
      <c r="F29" s="114">
        <v>9</v>
      </c>
      <c r="G29" s="114" t="s">
        <v>25</v>
      </c>
      <c r="H29" s="161">
        <f t="shared" ref="H29:H30" si="18">IF($L$2="ENU",F29,0)</f>
        <v>9</v>
      </c>
      <c r="I29" s="159"/>
      <c r="J29" s="160"/>
      <c r="K29" s="123" t="str">
        <f t="shared" ref="K29:K30" si="19">IF(J29="si",0.5,"")</f>
        <v/>
      </c>
      <c r="L29" s="160"/>
      <c r="M29" s="116">
        <f t="shared" ref="M29:M30" si="20">IF(H29=0,0,IF(L29&gt;0,IF(L29&lt;F29,(H29-L29)*I29,IF(L29&gt;H29,IF(OR(G29="S",G29="A"),IF((H29-L29),"CFU detr. &gt; CFU sost. ",(H29-L29)*I29),"CFU detr. &gt; CFU manifesto"),(H29-L29)*I29)),IF(AND(H29&gt;F29,L29=""),H29*I29,IF(AND(H29=F29,L29=""),F29*I29,IF(L29=0,"dato non consentito","CFU sost.&gt; CFU manifesto")))))</f>
        <v>0</v>
      </c>
      <c r="N29" s="117">
        <f t="shared" ref="N29:N30" si="21">IF(L29&gt;0,IF(G29="C","errore materia caratt.",L29),0)</f>
        <v>0</v>
      </c>
      <c r="O29" s="10"/>
      <c r="P29" s="10"/>
      <c r="Q29" s="10"/>
    </row>
    <row r="30" spans="1:19" ht="18.75" x14ac:dyDescent="0.3">
      <c r="A30" s="228"/>
      <c r="B30" s="57"/>
      <c r="C30" s="111">
        <v>15</v>
      </c>
      <c r="D30" s="112" t="s">
        <v>89</v>
      </c>
      <c r="E30" s="113" t="s">
        <v>52</v>
      </c>
      <c r="F30" s="114">
        <v>9</v>
      </c>
      <c r="G30" s="114" t="s">
        <v>25</v>
      </c>
      <c r="H30" s="161">
        <f t="shared" si="18"/>
        <v>9</v>
      </c>
      <c r="I30" s="159"/>
      <c r="J30" s="160"/>
      <c r="K30" s="123" t="str">
        <f t="shared" si="19"/>
        <v/>
      </c>
      <c r="L30" s="160"/>
      <c r="M30" s="116">
        <f t="shared" si="20"/>
        <v>0</v>
      </c>
      <c r="N30" s="117">
        <f t="shared" si="21"/>
        <v>0</v>
      </c>
      <c r="O30" s="10"/>
      <c r="P30" s="10"/>
      <c r="Q30" s="10"/>
    </row>
    <row r="31" spans="1:19" ht="19.5" thickBot="1" x14ac:dyDescent="0.35">
      <c r="A31" s="228"/>
      <c r="B31" s="69"/>
      <c r="C31" s="70"/>
      <c r="D31" s="71"/>
      <c r="E31" s="72" t="s">
        <v>37</v>
      </c>
      <c r="F31" s="70"/>
      <c r="G31" s="70"/>
      <c r="H31" s="70">
        <f>SUM(H17:H30)</f>
        <v>60</v>
      </c>
      <c r="I31" s="70"/>
      <c r="J31" s="70"/>
      <c r="K31" s="100"/>
      <c r="L31" s="70"/>
      <c r="M31" s="72"/>
      <c r="N31" s="73"/>
      <c r="O31" s="10"/>
      <c r="P31" s="10"/>
      <c r="Q31" s="10"/>
    </row>
    <row r="32" spans="1:19" s="25" customFormat="1" ht="18.75" customHeight="1" x14ac:dyDescent="0.3">
      <c r="A32" s="231" t="s">
        <v>109</v>
      </c>
      <c r="B32" s="57" t="s">
        <v>15</v>
      </c>
      <c r="C32" s="58"/>
      <c r="D32" s="59"/>
      <c r="E32" s="59"/>
      <c r="F32" s="60"/>
      <c r="G32" s="59"/>
      <c r="H32" s="59"/>
      <c r="I32" s="59"/>
      <c r="J32" s="59"/>
      <c r="K32" s="101"/>
      <c r="L32" s="59"/>
      <c r="M32" s="59"/>
      <c r="N32" s="61"/>
      <c r="O32" s="10"/>
      <c r="P32" s="10"/>
      <c r="Q32" s="10"/>
    </row>
    <row r="33" spans="1:17" ht="19.5" customHeight="1" x14ac:dyDescent="0.3">
      <c r="A33" s="231"/>
      <c r="B33" s="19"/>
      <c r="C33" s="111">
        <v>16</v>
      </c>
      <c r="D33" s="112" t="s">
        <v>44</v>
      </c>
      <c r="E33" s="113" t="s">
        <v>59</v>
      </c>
      <c r="F33" s="114">
        <v>9</v>
      </c>
      <c r="G33" s="114" t="s">
        <v>25</v>
      </c>
      <c r="H33" s="157">
        <v>9</v>
      </c>
      <c r="I33" s="157"/>
      <c r="J33" s="160"/>
      <c r="K33" s="123" t="str">
        <f>IF(J33="si",0.5,"")</f>
        <v/>
      </c>
      <c r="L33" s="160"/>
      <c r="M33" s="116">
        <f t="shared" ref="M33:M34" si="22">IF(H33=0,0,IF(L33&gt;0,IF(L33&lt;F33,(H33-L33)*I33,IF(L33&gt;H33,IF(OR(G33="S",G33="A"),IF((H33-L33),"CFU detr. &gt; CFU sost. ",(H33-L33)*I33),"CFU detr. &gt; CFU manifesto"),(H33-L33)*I33)),IF(AND(H33&gt;F33,L33=""),H33*I33,IF(AND(H33=F33,L33=""),F33*I33,IF(L33=0,"dato non consentito","CFU sost.&gt; CFU manifesto")))))</f>
        <v>0</v>
      </c>
      <c r="N33" s="117">
        <f t="shared" ref="N33:N34" si="23">IF(L33&gt;0,IF(G33="C","errore materia caratt.",L33),0)</f>
        <v>0</v>
      </c>
      <c r="O33" s="10"/>
      <c r="P33" s="10"/>
      <c r="Q33" s="10"/>
    </row>
    <row r="34" spans="1:17" ht="18.75" x14ac:dyDescent="0.3">
      <c r="A34" s="231"/>
      <c r="B34" s="19"/>
      <c r="C34" s="111">
        <v>17</v>
      </c>
      <c r="D34" s="112" t="s">
        <v>40</v>
      </c>
      <c r="E34" s="113"/>
      <c r="F34" s="114">
        <v>6</v>
      </c>
      <c r="G34" s="114" t="s">
        <v>41</v>
      </c>
      <c r="H34" s="157">
        <v>6</v>
      </c>
      <c r="I34" s="157"/>
      <c r="J34" s="160"/>
      <c r="K34" s="123" t="str">
        <f>IF(J34="si",0.5,"")</f>
        <v/>
      </c>
      <c r="L34" s="160"/>
      <c r="M34" s="116">
        <f t="shared" si="22"/>
        <v>0</v>
      </c>
      <c r="N34" s="117">
        <f t="shared" si="23"/>
        <v>0</v>
      </c>
      <c r="O34" s="10"/>
      <c r="P34" s="10"/>
      <c r="Q34" s="10"/>
    </row>
    <row r="35" spans="1:17" ht="18.75" x14ac:dyDescent="0.3">
      <c r="A35" s="231"/>
      <c r="B35" s="19"/>
      <c r="C35" s="111"/>
      <c r="D35" s="112"/>
      <c r="E35" s="113" t="s">
        <v>60</v>
      </c>
      <c r="F35" s="170">
        <v>3</v>
      </c>
      <c r="G35" s="170" t="s">
        <v>61</v>
      </c>
      <c r="H35" s="170">
        <v>3</v>
      </c>
      <c r="I35" s="170" t="s">
        <v>33</v>
      </c>
      <c r="J35" s="170"/>
      <c r="K35" s="192"/>
      <c r="L35" s="170"/>
      <c r="M35" s="193" t="s">
        <v>106</v>
      </c>
      <c r="N35" s="194"/>
      <c r="O35" s="10"/>
      <c r="P35" s="10"/>
      <c r="Q35" s="10"/>
    </row>
    <row r="36" spans="1:17" ht="6.75" customHeight="1" x14ac:dyDescent="0.3">
      <c r="A36" s="231"/>
      <c r="B36" s="20"/>
      <c r="C36" s="21"/>
      <c r="D36" s="22"/>
      <c r="E36" s="23"/>
      <c r="F36" s="21"/>
      <c r="G36" s="21"/>
      <c r="H36" s="23"/>
      <c r="I36" s="21"/>
      <c r="J36" s="21"/>
      <c r="K36" s="98"/>
      <c r="L36" s="21"/>
      <c r="M36" s="23"/>
      <c r="N36" s="24"/>
      <c r="O36" s="10"/>
      <c r="P36" s="10"/>
      <c r="Q36" s="10"/>
    </row>
    <row r="37" spans="1:17" ht="18.75" x14ac:dyDescent="0.3">
      <c r="A37" s="231"/>
      <c r="B37" s="14" t="s">
        <v>34</v>
      </c>
      <c r="C37" s="15"/>
      <c r="D37" s="16"/>
      <c r="E37" s="16"/>
      <c r="F37" s="17"/>
      <c r="G37" s="16"/>
      <c r="H37" s="16"/>
      <c r="I37" s="16"/>
      <c r="J37" s="16"/>
      <c r="K37" s="99"/>
      <c r="L37" s="16"/>
      <c r="M37" s="16"/>
      <c r="N37" s="18"/>
      <c r="O37" s="10"/>
      <c r="P37" s="10"/>
      <c r="Q37" s="10"/>
    </row>
    <row r="38" spans="1:17" ht="18.75" x14ac:dyDescent="0.3">
      <c r="A38" s="231"/>
      <c r="B38" s="19"/>
      <c r="C38" s="111">
        <v>18</v>
      </c>
      <c r="D38" s="112" t="s">
        <v>62</v>
      </c>
      <c r="E38" s="113" t="s">
        <v>63</v>
      </c>
      <c r="F38" s="114">
        <v>9</v>
      </c>
      <c r="G38" s="114" t="s">
        <v>25</v>
      </c>
      <c r="H38" s="161">
        <f>IF($L$2="EL",F38,0)</f>
        <v>0</v>
      </c>
      <c r="I38" s="159"/>
      <c r="J38" s="160"/>
      <c r="K38" s="123" t="str">
        <f t="shared" ref="K38:K41" si="24">IF(J38="si",0.5,"")</f>
        <v/>
      </c>
      <c r="L38" s="160"/>
      <c r="M38" s="116">
        <f t="shared" ref="M38:M41" si="25">IF(H38=0,0,IF(L38&gt;0,IF(L38&lt;F38,(H38-L38)*I38,IF(L38&gt;H38,IF(OR(G38="S",G38="A"),IF((H38-L38),"CFU detr. &gt; CFU sost. ",(H38-L38)*I38),"CFU detr. &gt; CFU manifesto"),(H38-L38)*I38)),IF(AND(H38&gt;F38,L38=""),H38*I38,IF(AND(H38=F38,L38=""),F38*I38,IF(L38=0,"dato non consentito","CFU sost.&gt; CFU manifesto")))))</f>
        <v>0</v>
      </c>
      <c r="N38" s="117">
        <f t="shared" ref="N38:N41" si="26">IF(L38&gt;0,IF(G38="C","errore materia caratt.",L38),0)</f>
        <v>0</v>
      </c>
      <c r="O38" s="10"/>
      <c r="P38" s="10"/>
      <c r="Q38" s="10"/>
    </row>
    <row r="39" spans="1:17" ht="18.75" x14ac:dyDescent="0.3">
      <c r="A39" s="231"/>
      <c r="B39" s="19"/>
      <c r="C39" s="111">
        <v>19</v>
      </c>
      <c r="D39" s="112" t="s">
        <v>64</v>
      </c>
      <c r="E39" s="113" t="s">
        <v>92</v>
      </c>
      <c r="F39" s="114">
        <v>9</v>
      </c>
      <c r="G39" s="114" t="s">
        <v>25</v>
      </c>
      <c r="H39" s="161">
        <f t="shared" ref="H39:H41" si="27">IF($L$2="EL",F39,0)</f>
        <v>0</v>
      </c>
      <c r="I39" s="159"/>
      <c r="J39" s="160"/>
      <c r="K39" s="123" t="str">
        <f t="shared" si="24"/>
        <v/>
      </c>
      <c r="L39" s="160"/>
      <c r="M39" s="116">
        <f t="shared" si="25"/>
        <v>0</v>
      </c>
      <c r="N39" s="117">
        <f t="shared" si="26"/>
        <v>0</v>
      </c>
      <c r="O39" s="10"/>
      <c r="P39" s="10"/>
      <c r="Q39" s="10"/>
    </row>
    <row r="40" spans="1:17" ht="18.75" x14ac:dyDescent="0.3">
      <c r="A40" s="231"/>
      <c r="B40" s="19"/>
      <c r="C40" s="111">
        <v>20</v>
      </c>
      <c r="D40" s="112" t="s">
        <v>66</v>
      </c>
      <c r="E40" s="113" t="s">
        <v>67</v>
      </c>
      <c r="F40" s="114">
        <v>9</v>
      </c>
      <c r="G40" s="114" t="s">
        <v>25</v>
      </c>
      <c r="H40" s="161">
        <f t="shared" si="27"/>
        <v>0</v>
      </c>
      <c r="I40" s="159"/>
      <c r="J40" s="160"/>
      <c r="K40" s="123" t="str">
        <f t="shared" si="24"/>
        <v/>
      </c>
      <c r="L40" s="160"/>
      <c r="M40" s="116">
        <f t="shared" si="25"/>
        <v>0</v>
      </c>
      <c r="N40" s="117">
        <f t="shared" si="26"/>
        <v>0</v>
      </c>
      <c r="O40" s="10"/>
      <c r="P40" s="10"/>
      <c r="Q40" s="10"/>
    </row>
    <row r="41" spans="1:17" ht="18.75" x14ac:dyDescent="0.3">
      <c r="A41" s="231"/>
      <c r="B41" s="19"/>
      <c r="C41" s="111">
        <v>21</v>
      </c>
      <c r="D41" s="112" t="s">
        <v>46</v>
      </c>
      <c r="E41" s="113" t="s">
        <v>53</v>
      </c>
      <c r="F41" s="114">
        <v>9</v>
      </c>
      <c r="G41" s="114" t="s">
        <v>50</v>
      </c>
      <c r="H41" s="161">
        <f t="shared" si="27"/>
        <v>0</v>
      </c>
      <c r="I41" s="159"/>
      <c r="J41" s="160"/>
      <c r="K41" s="123" t="str">
        <f t="shared" si="24"/>
        <v/>
      </c>
      <c r="L41" s="160"/>
      <c r="M41" s="116">
        <f t="shared" si="25"/>
        <v>0</v>
      </c>
      <c r="N41" s="117">
        <f t="shared" si="26"/>
        <v>0</v>
      </c>
      <c r="O41" s="10"/>
      <c r="P41" s="10"/>
      <c r="Q41" s="10"/>
    </row>
    <row r="42" spans="1:17" ht="8.4499999999999993" customHeight="1" x14ac:dyDescent="0.3">
      <c r="A42" s="231"/>
      <c r="B42" s="20"/>
      <c r="C42" s="21"/>
      <c r="D42" s="22"/>
      <c r="E42" s="23"/>
      <c r="F42" s="21"/>
      <c r="G42" s="21"/>
      <c r="H42" s="23"/>
      <c r="I42" s="21"/>
      <c r="J42" s="21"/>
      <c r="K42" s="98"/>
      <c r="L42" s="21"/>
      <c r="M42" s="23"/>
      <c r="N42" s="24"/>
      <c r="O42" s="10"/>
      <c r="P42" s="10"/>
      <c r="Q42" s="10"/>
    </row>
    <row r="43" spans="1:17" ht="18.75" x14ac:dyDescent="0.3">
      <c r="A43" s="231"/>
      <c r="B43" s="14" t="s">
        <v>91</v>
      </c>
      <c r="C43" s="15"/>
      <c r="D43" s="16"/>
      <c r="E43" s="16"/>
      <c r="F43" s="17"/>
      <c r="G43" s="16"/>
      <c r="H43" s="16"/>
      <c r="I43" s="16"/>
      <c r="J43" s="16"/>
      <c r="K43" s="99"/>
      <c r="L43" s="16"/>
      <c r="M43" s="16"/>
      <c r="N43" s="18"/>
      <c r="O43" s="10"/>
      <c r="P43" s="10"/>
      <c r="Q43" s="10"/>
    </row>
    <row r="44" spans="1:17" ht="18.75" x14ac:dyDescent="0.3">
      <c r="A44" s="231"/>
      <c r="B44" s="57"/>
      <c r="C44" s="111">
        <v>18</v>
      </c>
      <c r="D44" s="112" t="s">
        <v>44</v>
      </c>
      <c r="E44" s="113" t="s">
        <v>68</v>
      </c>
      <c r="F44" s="114">
        <v>9</v>
      </c>
      <c r="G44" s="114" t="s">
        <v>25</v>
      </c>
      <c r="H44" s="161">
        <f>IF($L$2="ENU",F44,0)</f>
        <v>9</v>
      </c>
      <c r="I44" s="159"/>
      <c r="J44" s="160"/>
      <c r="K44" s="123" t="str">
        <f t="shared" ref="K44:K48" si="28">IF(J44="si",0.5,"")</f>
        <v/>
      </c>
      <c r="L44" s="160"/>
      <c r="M44" s="116">
        <f t="shared" ref="M44:M48" si="29">IF(H44=0,0,IF(L44&gt;0,IF(L44&lt;F44,(H44-L44)*I44,IF(L44&gt;H44,IF(OR(G44="S",G44="A"),IF((H44-L44),"CFU detr. &gt; CFU sost. ",(H44-L44)*I44),"CFU detr. &gt; CFU manifesto"),(H44-L44)*I44)),IF(AND(H44&gt;F44,L44=""),H44*I44,IF(AND(H44=F44,L44=""),F44*I44,IF(L44=0,"dato non consentito","CFU sost.&gt; CFU manifesto")))))</f>
        <v>0</v>
      </c>
      <c r="N44" s="117">
        <f t="shared" ref="N44:N48" si="30">IF(L44&gt;0,IF(G44="C","errore materia caratt.",L44),0)</f>
        <v>0</v>
      </c>
      <c r="O44" s="10"/>
      <c r="P44" s="10"/>
      <c r="Q44" s="10"/>
    </row>
    <row r="45" spans="1:17" ht="18.75" x14ac:dyDescent="0.3">
      <c r="A45" s="231"/>
      <c r="B45" s="57"/>
      <c r="C45" s="111">
        <v>19</v>
      </c>
      <c r="D45" s="112" t="s">
        <v>46</v>
      </c>
      <c r="E45" s="113" t="s">
        <v>74</v>
      </c>
      <c r="F45" s="114">
        <v>6</v>
      </c>
      <c r="G45" s="114" t="s">
        <v>25</v>
      </c>
      <c r="H45" s="161">
        <f t="shared" ref="H45:H48" si="31">IF($L$2="ENU",F45,0)</f>
        <v>6</v>
      </c>
      <c r="I45" s="159"/>
      <c r="J45" s="160"/>
      <c r="K45" s="123" t="str">
        <f t="shared" si="28"/>
        <v/>
      </c>
      <c r="L45" s="160"/>
      <c r="M45" s="116">
        <f t="shared" si="29"/>
        <v>0</v>
      </c>
      <c r="N45" s="117">
        <f t="shared" si="30"/>
        <v>0</v>
      </c>
      <c r="O45" s="10"/>
      <c r="P45" s="10"/>
      <c r="Q45" s="10"/>
    </row>
    <row r="46" spans="1:17" ht="18.75" x14ac:dyDescent="0.3">
      <c r="A46" s="231"/>
      <c r="B46" s="19"/>
      <c r="C46" s="111">
        <v>20</v>
      </c>
      <c r="D46" s="112" t="s">
        <v>46</v>
      </c>
      <c r="E46" s="113" t="s">
        <v>69</v>
      </c>
      <c r="F46" s="114">
        <v>9</v>
      </c>
      <c r="G46" s="114" t="s">
        <v>50</v>
      </c>
      <c r="H46" s="161">
        <f t="shared" si="31"/>
        <v>9</v>
      </c>
      <c r="I46" s="159"/>
      <c r="J46" s="160"/>
      <c r="K46" s="123" t="str">
        <f t="shared" si="28"/>
        <v/>
      </c>
      <c r="L46" s="160"/>
      <c r="M46" s="116">
        <f t="shared" si="29"/>
        <v>0</v>
      </c>
      <c r="N46" s="117">
        <f t="shared" si="30"/>
        <v>0</v>
      </c>
      <c r="O46" s="10"/>
      <c r="P46" s="10"/>
      <c r="Q46" s="10"/>
    </row>
    <row r="47" spans="1:17" ht="18.75" x14ac:dyDescent="0.3">
      <c r="A47" s="231"/>
      <c r="B47" s="19"/>
      <c r="C47" s="111">
        <v>21</v>
      </c>
      <c r="D47" s="112" t="s">
        <v>46</v>
      </c>
      <c r="E47" s="113" t="s">
        <v>53</v>
      </c>
      <c r="F47" s="114">
        <v>9</v>
      </c>
      <c r="G47" s="114" t="s">
        <v>25</v>
      </c>
      <c r="H47" s="161">
        <f t="shared" si="31"/>
        <v>9</v>
      </c>
      <c r="I47" s="159"/>
      <c r="J47" s="160"/>
      <c r="K47" s="123" t="str">
        <f t="shared" si="28"/>
        <v/>
      </c>
      <c r="L47" s="160"/>
      <c r="M47" s="116">
        <f t="shared" si="29"/>
        <v>0</v>
      </c>
      <c r="N47" s="117">
        <f t="shared" si="30"/>
        <v>0</v>
      </c>
      <c r="O47" s="10"/>
      <c r="P47" s="10"/>
      <c r="Q47" s="10"/>
    </row>
    <row r="48" spans="1:17" ht="18.75" x14ac:dyDescent="0.3">
      <c r="A48" s="231"/>
      <c r="B48" s="19"/>
      <c r="C48" s="111">
        <v>22</v>
      </c>
      <c r="D48" s="112" t="s">
        <v>72</v>
      </c>
      <c r="E48" s="113" t="s">
        <v>93</v>
      </c>
      <c r="F48" s="114">
        <v>6</v>
      </c>
      <c r="G48" s="114" t="s">
        <v>50</v>
      </c>
      <c r="H48" s="161">
        <f t="shared" si="31"/>
        <v>6</v>
      </c>
      <c r="I48" s="159"/>
      <c r="J48" s="160"/>
      <c r="K48" s="123" t="str">
        <f t="shared" si="28"/>
        <v/>
      </c>
      <c r="L48" s="160"/>
      <c r="M48" s="116">
        <f t="shared" si="29"/>
        <v>0</v>
      </c>
      <c r="N48" s="117">
        <f t="shared" si="30"/>
        <v>0</v>
      </c>
      <c r="O48" s="10"/>
      <c r="P48" s="10"/>
      <c r="Q48" s="10"/>
    </row>
    <row r="49" spans="1:17" ht="19.5" thickBot="1" x14ac:dyDescent="0.35">
      <c r="A49" s="232"/>
      <c r="B49" s="27"/>
      <c r="C49" s="53"/>
      <c r="D49" s="54"/>
      <c r="E49" s="81" t="s">
        <v>37</v>
      </c>
      <c r="F49" s="82"/>
      <c r="G49" s="82"/>
      <c r="H49" s="53">
        <f>SUM(H33:H48)</f>
        <v>57</v>
      </c>
      <c r="I49" s="53"/>
      <c r="J49" s="53"/>
      <c r="K49" s="53"/>
      <c r="L49" s="53"/>
      <c r="M49" s="55"/>
      <c r="N49" s="83"/>
      <c r="O49" s="6"/>
      <c r="P49" s="10"/>
      <c r="Q49" s="10"/>
    </row>
    <row r="50" spans="1:17" ht="19.5" thickBot="1" x14ac:dyDescent="0.35">
      <c r="A50" s="80"/>
      <c r="B50" s="233" t="s">
        <v>103</v>
      </c>
      <c r="C50" s="234"/>
      <c r="D50" s="234"/>
      <c r="E50" s="235"/>
      <c r="F50" s="89" t="s">
        <v>120</v>
      </c>
      <c r="G50" s="165"/>
      <c r="H50" s="87"/>
      <c r="I50" s="87"/>
      <c r="J50" s="87"/>
      <c r="K50" s="87"/>
      <c r="L50" s="87"/>
      <c r="M50" s="86"/>
      <c r="N50" s="88"/>
      <c r="O50" s="6"/>
      <c r="P50" s="10"/>
      <c r="Q50" s="10"/>
    </row>
    <row r="51" spans="1:17" ht="19.5" thickBot="1" x14ac:dyDescent="0.35">
      <c r="A51" s="80"/>
      <c r="B51" s="233" t="s">
        <v>134</v>
      </c>
      <c r="C51" s="234"/>
      <c r="D51" s="234"/>
      <c r="E51" s="235"/>
      <c r="F51" s="89" t="s">
        <v>120</v>
      </c>
      <c r="G51" s="165"/>
      <c r="H51" s="87"/>
      <c r="I51" s="87"/>
      <c r="J51" s="87"/>
      <c r="K51" s="87"/>
      <c r="L51" s="87"/>
      <c r="M51" s="86"/>
      <c r="N51" s="88"/>
      <c r="O51" s="6"/>
      <c r="P51" s="10"/>
      <c r="Q51" s="10"/>
    </row>
    <row r="52" spans="1:17" ht="12.75" thickBot="1" x14ac:dyDescent="0.25">
      <c r="A52" s="29"/>
      <c r="B52" s="30"/>
      <c r="C52" s="30"/>
      <c r="D52" s="84"/>
      <c r="E52" s="9"/>
      <c r="F52" s="74"/>
      <c r="G52" s="5"/>
      <c r="H52" s="9"/>
      <c r="I52" s="85"/>
      <c r="J52" s="85"/>
      <c r="K52" s="85"/>
      <c r="L52" s="85"/>
      <c r="M52" s="85"/>
      <c r="N52" s="11"/>
      <c r="O52" s="9"/>
    </row>
    <row r="53" spans="1:17" ht="15" x14ac:dyDescent="0.25">
      <c r="A53" s="4"/>
      <c r="B53" s="3"/>
      <c r="D53" s="3"/>
      <c r="E53" s="129" t="s">
        <v>79</v>
      </c>
      <c r="F53" s="125">
        <f>IF(F57&gt;180,F57-3-3-3-N5,F55-3-3-N5)</f>
        <v>171</v>
      </c>
      <c r="G53" s="5"/>
      <c r="H53" s="129" t="s">
        <v>76</v>
      </c>
      <c r="I53" s="130"/>
      <c r="J53" s="130"/>
      <c r="K53" s="130"/>
      <c r="L53" s="130"/>
      <c r="M53" s="131"/>
      <c r="N53" s="132">
        <f>SUM(M7:M48)</f>
        <v>0</v>
      </c>
      <c r="O53" s="9"/>
    </row>
    <row r="54" spans="1:17" ht="15" x14ac:dyDescent="0.25">
      <c r="A54" s="4"/>
      <c r="B54" s="3"/>
      <c r="D54" s="3"/>
      <c r="E54" s="133" t="s">
        <v>81</v>
      </c>
      <c r="F54" s="127">
        <f>COUNTIF(J7:J48,"si")</f>
        <v>0</v>
      </c>
      <c r="G54" s="5"/>
      <c r="H54" s="133" t="s">
        <v>3</v>
      </c>
      <c r="I54" s="134"/>
      <c r="J54" s="134"/>
      <c r="K54" s="134"/>
      <c r="L54" s="134"/>
      <c r="M54" s="135"/>
      <c r="N54" s="136">
        <f>N53/F53*110/30</f>
        <v>0</v>
      </c>
    </row>
    <row r="55" spans="1:17" ht="15" x14ac:dyDescent="0.25">
      <c r="B55" s="3"/>
      <c r="D55" s="3"/>
      <c r="E55" s="133" t="s">
        <v>82</v>
      </c>
      <c r="F55" s="127">
        <f>SUM(H15+H31+H49)</f>
        <v>177</v>
      </c>
      <c r="G55" s="5"/>
      <c r="H55" s="133" t="s">
        <v>102</v>
      </c>
      <c r="I55" s="137"/>
      <c r="J55" s="137"/>
      <c r="K55" s="137"/>
      <c r="L55" s="137"/>
      <c r="M55" s="138"/>
      <c r="N55" s="136">
        <f>N53/F53</f>
        <v>0</v>
      </c>
    </row>
    <row r="56" spans="1:17" ht="15" x14ac:dyDescent="0.25">
      <c r="A56" s="4"/>
      <c r="B56" s="3"/>
      <c r="D56" s="3"/>
      <c r="E56" s="133" t="s">
        <v>105</v>
      </c>
      <c r="F56" s="127">
        <v>3</v>
      </c>
      <c r="G56" s="5"/>
      <c r="H56" s="133" t="s">
        <v>77</v>
      </c>
      <c r="I56" s="137"/>
      <c r="J56" s="137"/>
      <c r="K56" s="137"/>
      <c r="L56" s="137"/>
      <c r="M56" s="138"/>
      <c r="N56" s="152">
        <f>IF(SUM(K7:K48)&gt;3,3,SUM(K7:K48))</f>
        <v>0</v>
      </c>
    </row>
    <row r="57" spans="1:17" thickBot="1" x14ac:dyDescent="0.3">
      <c r="A57" s="4"/>
      <c r="B57" s="3"/>
      <c r="D57" s="3"/>
      <c r="E57" s="149" t="s">
        <v>130</v>
      </c>
      <c r="F57" s="128">
        <f>F55+F56</f>
        <v>180</v>
      </c>
      <c r="G57" s="5"/>
      <c r="H57" s="150" t="s">
        <v>103</v>
      </c>
      <c r="I57" s="139"/>
      <c r="J57" s="139"/>
      <c r="K57" s="139"/>
      <c r="L57" s="139"/>
      <c r="M57" s="140"/>
      <c r="N57" s="153">
        <f>IF(G50="si",2,0)</f>
        <v>0</v>
      </c>
    </row>
    <row r="58" spans="1:17" ht="15" x14ac:dyDescent="0.25">
      <c r="A58" s="4"/>
      <c r="B58" s="3"/>
      <c r="D58" s="3"/>
      <c r="G58" s="5"/>
      <c r="H58" s="150" t="s">
        <v>136</v>
      </c>
      <c r="I58" s="139"/>
      <c r="J58" s="139"/>
      <c r="K58" s="139"/>
      <c r="L58" s="139"/>
      <c r="M58" s="140"/>
      <c r="N58" s="153">
        <f>IF(G51="si",1,0)</f>
        <v>0</v>
      </c>
    </row>
    <row r="59" spans="1:17" ht="15" x14ac:dyDescent="0.25">
      <c r="A59" s="4"/>
      <c r="B59" s="3"/>
      <c r="D59" s="3"/>
      <c r="G59" s="5"/>
      <c r="H59" s="141" t="s">
        <v>78</v>
      </c>
      <c r="I59" s="142"/>
      <c r="J59" s="142"/>
      <c r="K59" s="142"/>
      <c r="L59" s="142"/>
      <c r="M59" s="143"/>
      <c r="N59" s="144">
        <f>N54+N56+N57+N58</f>
        <v>0</v>
      </c>
    </row>
    <row r="60" spans="1:17" thickBot="1" x14ac:dyDescent="0.3">
      <c r="A60" s="4"/>
      <c r="B60" s="3"/>
      <c r="D60" s="3"/>
      <c r="G60" s="5"/>
      <c r="H60" s="145" t="s">
        <v>80</v>
      </c>
      <c r="I60" s="146"/>
      <c r="J60" s="146"/>
      <c r="K60" s="146"/>
      <c r="L60" s="146"/>
      <c r="M60" s="147"/>
      <c r="N60" s="148">
        <f>N59</f>
        <v>0</v>
      </c>
    </row>
    <row r="61" spans="1:17" ht="12" x14ac:dyDescent="0.2">
      <c r="A61" s="4"/>
      <c r="B61" s="4"/>
      <c r="C61" s="4"/>
      <c r="G61" s="5"/>
    </row>
    <row r="62" spans="1:17" ht="12" customHeight="1" x14ac:dyDescent="0.2">
      <c r="A62" s="219" t="str">
        <f>"Il/La sottoscritto/a "&amp;IF(E2="",".....",E2)&amp;" presa visione del conteggio di dettaglio del voto di base, secondo le modalità del vigente Regolamento didattico della CCS di Ingegneria dell'Energia dell'Università di Palermo, dichiara di accettare il voto base di "&amp;ROUND(N60,0)</f>
        <v>Il/La sottoscritto/a ..... presa visione del conteggio di dettaglio del voto di base, secondo le modalità del vigente Regolamento didattico della CCS di Ingegneria dell'Energia dell'Università di Palermo, dichiara di accettare il voto base di 0</v>
      </c>
      <c r="B62" s="219"/>
      <c r="C62" s="219"/>
      <c r="D62" s="219"/>
      <c r="E62" s="219"/>
      <c r="F62" s="219"/>
      <c r="G62" s="219"/>
      <c r="H62" s="219"/>
      <c r="I62" s="219"/>
      <c r="J62" s="219"/>
      <c r="K62" s="219"/>
    </row>
    <row r="63" spans="1:17" ht="12" x14ac:dyDescent="0.2">
      <c r="A63" s="219"/>
      <c r="B63" s="219"/>
      <c r="C63" s="219"/>
      <c r="D63" s="219"/>
      <c r="E63" s="219"/>
      <c r="F63" s="219"/>
      <c r="G63" s="219"/>
      <c r="H63" s="219"/>
      <c r="I63" s="219"/>
      <c r="J63" s="219"/>
      <c r="K63" s="219"/>
    </row>
    <row r="64" spans="1:17" ht="12.75" x14ac:dyDescent="0.2">
      <c r="A64" s="36"/>
      <c r="B64" s="36"/>
      <c r="C64" s="36"/>
      <c r="D64" s="36"/>
      <c r="F64" s="51"/>
      <c r="G64" s="36"/>
      <c r="H64" s="198"/>
      <c r="I64" s="198"/>
    </row>
    <row r="65" spans="1:15" ht="12" customHeight="1" x14ac:dyDescent="0.2">
      <c r="A65" s="36"/>
      <c r="B65" s="36"/>
      <c r="C65" s="36"/>
      <c r="D65" s="36"/>
      <c r="E65" s="37" t="s">
        <v>83</v>
      </c>
      <c r="H65" s="36"/>
      <c r="I65" s="36"/>
      <c r="O65" s="36"/>
    </row>
    <row r="66" spans="1:15" ht="12" customHeight="1" x14ac:dyDescent="0.2">
      <c r="A66" s="36"/>
      <c r="B66" s="36"/>
      <c r="C66" s="36"/>
      <c r="D66" s="36"/>
      <c r="E66" s="36"/>
      <c r="F66" s="36"/>
      <c r="G66" s="36"/>
      <c r="H66" s="36" t="s">
        <v>84</v>
      </c>
      <c r="J66" s="51"/>
      <c r="K66" s="51"/>
      <c r="L66" s="51"/>
      <c r="M66" s="51"/>
      <c r="N66" s="51"/>
      <c r="O66" s="36"/>
    </row>
    <row r="67" spans="1:15" ht="12" customHeight="1" x14ac:dyDescent="0.2">
      <c r="A67" s="36"/>
      <c r="B67" s="36"/>
      <c r="C67" s="36"/>
      <c r="D67" s="36"/>
      <c r="E67" s="36"/>
      <c r="F67" s="36"/>
      <c r="G67" s="36"/>
      <c r="H67" s="36"/>
      <c r="I67" s="36"/>
      <c r="J67" s="36"/>
      <c r="K67" s="36"/>
      <c r="N67" s="36"/>
      <c r="O67" s="36"/>
    </row>
    <row r="68" spans="1:15" ht="12" customHeight="1" x14ac:dyDescent="0.25">
      <c r="H68" s="36"/>
      <c r="I68" s="36"/>
      <c r="J68" s="36"/>
      <c r="K68" s="36"/>
      <c r="L68" s="36"/>
      <c r="M68" s="36"/>
      <c r="N68" s="36"/>
    </row>
    <row r="69" spans="1:15" ht="12" customHeight="1" x14ac:dyDescent="0.25">
      <c r="H69" s="36"/>
      <c r="I69" s="36"/>
      <c r="J69" s="36"/>
      <c r="K69" s="36"/>
      <c r="L69" s="36"/>
      <c r="M69" s="36"/>
      <c r="N69" s="36"/>
    </row>
  </sheetData>
  <sheetProtection password="C232" sheet="1" objects="1" scenarios="1" selectLockedCells="1"/>
  <mergeCells count="10">
    <mergeCell ref="A62:K63"/>
    <mergeCell ref="B51:E51"/>
    <mergeCell ref="G2:H2"/>
    <mergeCell ref="J2:K2"/>
    <mergeCell ref="M3:N3"/>
    <mergeCell ref="J4:K4"/>
    <mergeCell ref="A6:A15"/>
    <mergeCell ref="A16:A31"/>
    <mergeCell ref="A32:A49"/>
    <mergeCell ref="B50:E50"/>
  </mergeCells>
  <conditionalFormatting sqref="H38:H41">
    <cfRule type="expression" dxfId="47" priority="15">
      <formula>$L$2="enu"</formula>
    </cfRule>
    <cfRule type="expression" dxfId="46" priority="16">
      <formula>$L$2="el"</formula>
    </cfRule>
  </conditionalFormatting>
  <conditionalFormatting sqref="H44:I48">
    <cfRule type="expression" dxfId="45" priority="11">
      <formula>$L$2="EL"</formula>
    </cfRule>
    <cfRule type="expression" dxfId="44" priority="12">
      <formula>$L$2="ENU"</formula>
    </cfRule>
  </conditionalFormatting>
  <conditionalFormatting sqref="H23:H25">
    <cfRule type="expression" dxfId="43" priority="9">
      <formula>$L$2="enu"</formula>
    </cfRule>
    <cfRule type="expression" dxfId="42" priority="10">
      <formula>$L$2="el"</formula>
    </cfRule>
  </conditionalFormatting>
  <conditionalFormatting sqref="H28:I30">
    <cfRule type="expression" dxfId="41" priority="7">
      <formula>$L$2="el"</formula>
    </cfRule>
    <cfRule type="expression" dxfId="40" priority="8">
      <formula>$L$2="enu"</formula>
    </cfRule>
  </conditionalFormatting>
  <conditionalFormatting sqref="I38:I41">
    <cfRule type="expression" dxfId="39" priority="3">
      <formula>$L$2="enu"</formula>
    </cfRule>
    <cfRule type="expression" dxfId="38" priority="4">
      <formula>$L$2="el"</formula>
    </cfRule>
  </conditionalFormatting>
  <conditionalFormatting sqref="I23:I25">
    <cfRule type="expression" dxfId="37" priority="1">
      <formula>$L$2="enu"</formula>
    </cfRule>
    <cfRule type="expression" dxfId="36" priority="2">
      <formula>$L$2="el"</formula>
    </cfRule>
  </conditionalFormatting>
  <printOptions horizontalCentered="1"/>
  <pageMargins left="0.23622047244094491" right="0.23622047244094491" top="0.74803149606299213" bottom="0.74803149606299213" header="0.31496062992125984" footer="0.31496062992125984"/>
  <pageSetup paperSize="9" scale="53" orientation="portrait" horizontalDpi="4294967292" r:id="rId1"/>
  <headerFooter>
    <oddHeader>&amp;A</oddHeader>
    <oddFooter>&amp;C&amp;D</oddFooter>
  </headerFooter>
  <ignoredErrors>
    <ignoredError sqref="H38:H48 H26:H27 H23:H25 H28:H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81"/>
  <sheetViews>
    <sheetView showGridLines="0" tabSelected="1" topLeftCell="A46" zoomScaleNormal="100" workbookViewId="0">
      <selection activeCell="L2" sqref="L2"/>
    </sheetView>
  </sheetViews>
  <sheetFormatPr defaultColWidth="8.85546875" defaultRowHeight="15.75" x14ac:dyDescent="0.25"/>
  <cols>
    <col min="1" max="1" width="4.7109375" style="3" customWidth="1"/>
    <col min="2" max="2" width="2.28515625" style="2" customWidth="1"/>
    <col min="3" max="3" width="4" style="3" bestFit="1" customWidth="1"/>
    <col min="4" max="4" width="13.42578125" style="4" bestFit="1" customWidth="1"/>
    <col min="5" max="5" width="50.140625" style="3" customWidth="1"/>
    <col min="6" max="6" width="17.42578125" style="5" customWidth="1"/>
    <col min="7" max="7" width="11.42578125" style="3" customWidth="1"/>
    <col min="8" max="8" width="9" style="3" bestFit="1" customWidth="1"/>
    <col min="9" max="9" width="8" style="3" bestFit="1" customWidth="1"/>
    <col min="10" max="10" width="11.85546875" style="3" customWidth="1"/>
    <col min="11" max="11" width="8.5703125" style="3" customWidth="1"/>
    <col min="12" max="12" width="9.42578125" style="3" customWidth="1"/>
    <col min="13" max="13" width="29.85546875" style="3" customWidth="1"/>
    <col min="14" max="14" width="26.85546875" style="3" customWidth="1"/>
    <col min="15" max="16" width="14.5703125" style="3" customWidth="1"/>
    <col min="17" max="17" width="9" style="3" customWidth="1"/>
    <col min="18" max="18" width="8.85546875" style="3"/>
    <col min="19" max="19" width="2.42578125" style="3" customWidth="1"/>
    <col min="20" max="20" width="47.42578125" style="3" bestFit="1" customWidth="1"/>
    <col min="21" max="247" width="8.85546875" style="3"/>
    <col min="248" max="248" width="4.7109375" style="3" bestFit="1" customWidth="1"/>
    <col min="249" max="249" width="2.28515625" style="3" customWidth="1"/>
    <col min="250" max="250" width="3.140625" style="3" bestFit="1" customWidth="1"/>
    <col min="251" max="251" width="13.42578125" style="3" bestFit="1" customWidth="1"/>
    <col min="252" max="252" width="41.85546875" style="3" bestFit="1" customWidth="1"/>
    <col min="253" max="253" width="4.42578125" style="3" customWidth="1"/>
    <col min="254" max="254" width="7" style="3" bestFit="1" customWidth="1"/>
    <col min="255" max="255" width="6.85546875" style="3" bestFit="1" customWidth="1"/>
    <col min="256" max="256" width="6.7109375" style="3" bestFit="1" customWidth="1"/>
    <col min="257" max="257" width="4.140625" style="3" bestFit="1" customWidth="1"/>
    <col min="258" max="258" width="4.42578125" style="3" bestFit="1" customWidth="1"/>
    <col min="259" max="259" width="5" style="3" bestFit="1" customWidth="1"/>
    <col min="260" max="260" width="7.140625" style="3" bestFit="1" customWidth="1"/>
    <col min="261" max="261" width="6.85546875" style="3" bestFit="1" customWidth="1"/>
    <col min="262" max="503" width="8.85546875" style="3"/>
    <col min="504" max="504" width="4.7109375" style="3" bestFit="1" customWidth="1"/>
    <col min="505" max="505" width="2.28515625" style="3" customWidth="1"/>
    <col min="506" max="506" width="3.140625" style="3" bestFit="1" customWidth="1"/>
    <col min="507" max="507" width="13.42578125" style="3" bestFit="1" customWidth="1"/>
    <col min="508" max="508" width="41.85546875" style="3" bestFit="1" customWidth="1"/>
    <col min="509" max="509" width="4.42578125" style="3" customWidth="1"/>
    <col min="510" max="510" width="7" style="3" bestFit="1" customWidth="1"/>
    <col min="511" max="511" width="6.85546875" style="3" bestFit="1" customWidth="1"/>
    <col min="512" max="512" width="6.7109375" style="3" bestFit="1" customWidth="1"/>
    <col min="513" max="513" width="4.140625" style="3" bestFit="1" customWidth="1"/>
    <col min="514" max="514" width="4.42578125" style="3" bestFit="1" customWidth="1"/>
    <col min="515" max="515" width="5" style="3" bestFit="1" customWidth="1"/>
    <col min="516" max="516" width="7.140625" style="3" bestFit="1" customWidth="1"/>
    <col min="517" max="517" width="6.85546875" style="3" bestFit="1" customWidth="1"/>
    <col min="518" max="759" width="8.85546875" style="3"/>
    <col min="760" max="760" width="4.7109375" style="3" bestFit="1" customWidth="1"/>
    <col min="761" max="761" width="2.28515625" style="3" customWidth="1"/>
    <col min="762" max="762" width="3.140625" style="3" bestFit="1" customWidth="1"/>
    <col min="763" max="763" width="13.42578125" style="3" bestFit="1" customWidth="1"/>
    <col min="764" max="764" width="41.85546875" style="3" bestFit="1" customWidth="1"/>
    <col min="765" max="765" width="4.42578125" style="3" customWidth="1"/>
    <col min="766" max="766" width="7" style="3" bestFit="1" customWidth="1"/>
    <col min="767" max="767" width="6.85546875" style="3" bestFit="1" customWidth="1"/>
    <col min="768" max="768" width="6.7109375" style="3" bestFit="1" customWidth="1"/>
    <col min="769" max="769" width="4.140625" style="3" bestFit="1" customWidth="1"/>
    <col min="770" max="770" width="4.42578125" style="3" bestFit="1" customWidth="1"/>
    <col min="771" max="771" width="5" style="3" bestFit="1" customWidth="1"/>
    <col min="772" max="772" width="7.140625" style="3" bestFit="1" customWidth="1"/>
    <col min="773" max="773" width="6.85546875" style="3" bestFit="1" customWidth="1"/>
    <col min="774" max="1015" width="8.85546875" style="3"/>
    <col min="1016" max="1016" width="4.7109375" style="3" bestFit="1" customWidth="1"/>
    <col min="1017" max="1017" width="2.28515625" style="3" customWidth="1"/>
    <col min="1018" max="1018" width="3.140625" style="3" bestFit="1" customWidth="1"/>
    <col min="1019" max="1019" width="13.42578125" style="3" bestFit="1" customWidth="1"/>
    <col min="1020" max="1020" width="41.85546875" style="3" bestFit="1" customWidth="1"/>
    <col min="1021" max="1021" width="4.42578125" style="3" customWidth="1"/>
    <col min="1022" max="1022" width="7" style="3" bestFit="1" customWidth="1"/>
    <col min="1023" max="1023" width="6.85546875" style="3" bestFit="1" customWidth="1"/>
    <col min="1024" max="1024" width="6.7109375" style="3" bestFit="1" customWidth="1"/>
    <col min="1025" max="1025" width="4.140625" style="3" bestFit="1" customWidth="1"/>
    <col min="1026" max="1026" width="4.42578125" style="3" bestFit="1" customWidth="1"/>
    <col min="1027" max="1027" width="5" style="3" bestFit="1" customWidth="1"/>
    <col min="1028" max="1028" width="7.140625" style="3" bestFit="1" customWidth="1"/>
    <col min="1029" max="1029" width="6.85546875" style="3" bestFit="1" customWidth="1"/>
    <col min="1030" max="1271" width="8.85546875" style="3"/>
    <col min="1272" max="1272" width="4.7109375" style="3" bestFit="1" customWidth="1"/>
    <col min="1273" max="1273" width="2.28515625" style="3" customWidth="1"/>
    <col min="1274" max="1274" width="3.140625" style="3" bestFit="1" customWidth="1"/>
    <col min="1275" max="1275" width="13.42578125" style="3" bestFit="1" customWidth="1"/>
    <col min="1276" max="1276" width="41.85546875" style="3" bestFit="1" customWidth="1"/>
    <col min="1277" max="1277" width="4.42578125" style="3" customWidth="1"/>
    <col min="1278" max="1278" width="7" style="3" bestFit="1" customWidth="1"/>
    <col min="1279" max="1279" width="6.85546875" style="3" bestFit="1" customWidth="1"/>
    <col min="1280" max="1280" width="6.7109375" style="3" bestFit="1" customWidth="1"/>
    <col min="1281" max="1281" width="4.140625" style="3" bestFit="1" customWidth="1"/>
    <col min="1282" max="1282" width="4.42578125" style="3" bestFit="1" customWidth="1"/>
    <col min="1283" max="1283" width="5" style="3" bestFit="1" customWidth="1"/>
    <col min="1284" max="1284" width="7.140625" style="3" bestFit="1" customWidth="1"/>
    <col min="1285" max="1285" width="6.85546875" style="3" bestFit="1" customWidth="1"/>
    <col min="1286" max="1527" width="8.85546875" style="3"/>
    <col min="1528" max="1528" width="4.7109375" style="3" bestFit="1" customWidth="1"/>
    <col min="1529" max="1529" width="2.28515625" style="3" customWidth="1"/>
    <col min="1530" max="1530" width="3.140625" style="3" bestFit="1" customWidth="1"/>
    <col min="1531" max="1531" width="13.42578125" style="3" bestFit="1" customWidth="1"/>
    <col min="1532" max="1532" width="41.85546875" style="3" bestFit="1" customWidth="1"/>
    <col min="1533" max="1533" width="4.42578125" style="3" customWidth="1"/>
    <col min="1534" max="1534" width="7" style="3" bestFit="1" customWidth="1"/>
    <col min="1535" max="1535" width="6.85546875" style="3" bestFit="1" customWidth="1"/>
    <col min="1536" max="1536" width="6.7109375" style="3" bestFit="1" customWidth="1"/>
    <col min="1537" max="1537" width="4.140625" style="3" bestFit="1" customWidth="1"/>
    <col min="1538" max="1538" width="4.42578125" style="3" bestFit="1" customWidth="1"/>
    <col min="1539" max="1539" width="5" style="3" bestFit="1" customWidth="1"/>
    <col min="1540" max="1540" width="7.140625" style="3" bestFit="1" customWidth="1"/>
    <col min="1541" max="1541" width="6.85546875" style="3" bestFit="1" customWidth="1"/>
    <col min="1542" max="1783" width="8.85546875" style="3"/>
    <col min="1784" max="1784" width="4.7109375" style="3" bestFit="1" customWidth="1"/>
    <col min="1785" max="1785" width="2.28515625" style="3" customWidth="1"/>
    <col min="1786" max="1786" width="3.140625" style="3" bestFit="1" customWidth="1"/>
    <col min="1787" max="1787" width="13.42578125" style="3" bestFit="1" customWidth="1"/>
    <col min="1788" max="1788" width="41.85546875" style="3" bestFit="1" customWidth="1"/>
    <col min="1789" max="1789" width="4.42578125" style="3" customWidth="1"/>
    <col min="1790" max="1790" width="7" style="3" bestFit="1" customWidth="1"/>
    <col min="1791" max="1791" width="6.85546875" style="3" bestFit="1" customWidth="1"/>
    <col min="1792" max="1792" width="6.7109375" style="3" bestFit="1" customWidth="1"/>
    <col min="1793" max="1793" width="4.140625" style="3" bestFit="1" customWidth="1"/>
    <col min="1794" max="1794" width="4.42578125" style="3" bestFit="1" customWidth="1"/>
    <col min="1795" max="1795" width="5" style="3" bestFit="1" customWidth="1"/>
    <col min="1796" max="1796" width="7.140625" style="3" bestFit="1" customWidth="1"/>
    <col min="1797" max="1797" width="6.85546875" style="3" bestFit="1" customWidth="1"/>
    <col min="1798" max="2039" width="8.85546875" style="3"/>
    <col min="2040" max="2040" width="4.7109375" style="3" bestFit="1" customWidth="1"/>
    <col min="2041" max="2041" width="2.28515625" style="3" customWidth="1"/>
    <col min="2042" max="2042" width="3.140625" style="3" bestFit="1" customWidth="1"/>
    <col min="2043" max="2043" width="13.42578125" style="3" bestFit="1" customWidth="1"/>
    <col min="2044" max="2044" width="41.85546875" style="3" bestFit="1" customWidth="1"/>
    <col min="2045" max="2045" width="4.42578125" style="3" customWidth="1"/>
    <col min="2046" max="2046" width="7" style="3" bestFit="1" customWidth="1"/>
    <col min="2047" max="2047" width="6.85546875" style="3" bestFit="1" customWidth="1"/>
    <col min="2048" max="2048" width="6.7109375" style="3" bestFit="1" customWidth="1"/>
    <col min="2049" max="2049" width="4.140625" style="3" bestFit="1" customWidth="1"/>
    <col min="2050" max="2050" width="4.42578125" style="3" bestFit="1" customWidth="1"/>
    <col min="2051" max="2051" width="5" style="3" bestFit="1" customWidth="1"/>
    <col min="2052" max="2052" width="7.140625" style="3" bestFit="1" customWidth="1"/>
    <col min="2053" max="2053" width="6.85546875" style="3" bestFit="1" customWidth="1"/>
    <col min="2054" max="2295" width="8.85546875" style="3"/>
    <col min="2296" max="2296" width="4.7109375" style="3" bestFit="1" customWidth="1"/>
    <col min="2297" max="2297" width="2.28515625" style="3" customWidth="1"/>
    <col min="2298" max="2298" width="3.140625" style="3" bestFit="1" customWidth="1"/>
    <col min="2299" max="2299" width="13.42578125" style="3" bestFit="1" customWidth="1"/>
    <col min="2300" max="2300" width="41.85546875" style="3" bestFit="1" customWidth="1"/>
    <col min="2301" max="2301" width="4.42578125" style="3" customWidth="1"/>
    <col min="2302" max="2302" width="7" style="3" bestFit="1" customWidth="1"/>
    <col min="2303" max="2303" width="6.85546875" style="3" bestFit="1" customWidth="1"/>
    <col min="2304" max="2304" width="6.7109375" style="3" bestFit="1" customWidth="1"/>
    <col min="2305" max="2305" width="4.140625" style="3" bestFit="1" customWidth="1"/>
    <col min="2306" max="2306" width="4.42578125" style="3" bestFit="1" customWidth="1"/>
    <col min="2307" max="2307" width="5" style="3" bestFit="1" customWidth="1"/>
    <col min="2308" max="2308" width="7.140625" style="3" bestFit="1" customWidth="1"/>
    <col min="2309" max="2309" width="6.85546875" style="3" bestFit="1" customWidth="1"/>
    <col min="2310" max="2551" width="8.85546875" style="3"/>
    <col min="2552" max="2552" width="4.7109375" style="3" bestFit="1" customWidth="1"/>
    <col min="2553" max="2553" width="2.28515625" style="3" customWidth="1"/>
    <col min="2554" max="2554" width="3.140625" style="3" bestFit="1" customWidth="1"/>
    <col min="2555" max="2555" width="13.42578125" style="3" bestFit="1" customWidth="1"/>
    <col min="2556" max="2556" width="41.85546875" style="3" bestFit="1" customWidth="1"/>
    <col min="2557" max="2557" width="4.42578125" style="3" customWidth="1"/>
    <col min="2558" max="2558" width="7" style="3" bestFit="1" customWidth="1"/>
    <col min="2559" max="2559" width="6.85546875" style="3" bestFit="1" customWidth="1"/>
    <col min="2560" max="2560" width="6.7109375" style="3" bestFit="1" customWidth="1"/>
    <col min="2561" max="2561" width="4.140625" style="3" bestFit="1" customWidth="1"/>
    <col min="2562" max="2562" width="4.42578125" style="3" bestFit="1" customWidth="1"/>
    <col min="2563" max="2563" width="5" style="3" bestFit="1" customWidth="1"/>
    <col min="2564" max="2564" width="7.140625" style="3" bestFit="1" customWidth="1"/>
    <col min="2565" max="2565" width="6.85546875" style="3" bestFit="1" customWidth="1"/>
    <col min="2566" max="2807" width="8.85546875" style="3"/>
    <col min="2808" max="2808" width="4.7109375" style="3" bestFit="1" customWidth="1"/>
    <col min="2809" max="2809" width="2.28515625" style="3" customWidth="1"/>
    <col min="2810" max="2810" width="3.140625" style="3" bestFit="1" customWidth="1"/>
    <col min="2811" max="2811" width="13.42578125" style="3" bestFit="1" customWidth="1"/>
    <col min="2812" max="2812" width="41.85546875" style="3" bestFit="1" customWidth="1"/>
    <col min="2813" max="2813" width="4.42578125" style="3" customWidth="1"/>
    <col min="2814" max="2814" width="7" style="3" bestFit="1" customWidth="1"/>
    <col min="2815" max="2815" width="6.85546875" style="3" bestFit="1" customWidth="1"/>
    <col min="2816" max="2816" width="6.7109375" style="3" bestFit="1" customWidth="1"/>
    <col min="2817" max="2817" width="4.140625" style="3" bestFit="1" customWidth="1"/>
    <col min="2818" max="2818" width="4.42578125" style="3" bestFit="1" customWidth="1"/>
    <col min="2819" max="2819" width="5" style="3" bestFit="1" customWidth="1"/>
    <col min="2820" max="2820" width="7.140625" style="3" bestFit="1" customWidth="1"/>
    <col min="2821" max="2821" width="6.85546875" style="3" bestFit="1" customWidth="1"/>
    <col min="2822" max="3063" width="8.85546875" style="3"/>
    <col min="3064" max="3064" width="4.7109375" style="3" bestFit="1" customWidth="1"/>
    <col min="3065" max="3065" width="2.28515625" style="3" customWidth="1"/>
    <col min="3066" max="3066" width="3.140625" style="3" bestFit="1" customWidth="1"/>
    <col min="3067" max="3067" width="13.42578125" style="3" bestFit="1" customWidth="1"/>
    <col min="3068" max="3068" width="41.85546875" style="3" bestFit="1" customWidth="1"/>
    <col min="3069" max="3069" width="4.42578125" style="3" customWidth="1"/>
    <col min="3070" max="3070" width="7" style="3" bestFit="1" customWidth="1"/>
    <col min="3071" max="3071" width="6.85546875" style="3" bestFit="1" customWidth="1"/>
    <col min="3072" max="3072" width="6.7109375" style="3" bestFit="1" customWidth="1"/>
    <col min="3073" max="3073" width="4.140625" style="3" bestFit="1" customWidth="1"/>
    <col min="3074" max="3074" width="4.42578125" style="3" bestFit="1" customWidth="1"/>
    <col min="3075" max="3075" width="5" style="3" bestFit="1" customWidth="1"/>
    <col min="3076" max="3076" width="7.140625" style="3" bestFit="1" customWidth="1"/>
    <col min="3077" max="3077" width="6.85546875" style="3" bestFit="1" customWidth="1"/>
    <col min="3078" max="3319" width="8.85546875" style="3"/>
    <col min="3320" max="3320" width="4.7109375" style="3" bestFit="1" customWidth="1"/>
    <col min="3321" max="3321" width="2.28515625" style="3" customWidth="1"/>
    <col min="3322" max="3322" width="3.140625" style="3" bestFit="1" customWidth="1"/>
    <col min="3323" max="3323" width="13.42578125" style="3" bestFit="1" customWidth="1"/>
    <col min="3324" max="3324" width="41.85546875" style="3" bestFit="1" customWidth="1"/>
    <col min="3325" max="3325" width="4.42578125" style="3" customWidth="1"/>
    <col min="3326" max="3326" width="7" style="3" bestFit="1" customWidth="1"/>
    <col min="3327" max="3327" width="6.85546875" style="3" bestFit="1" customWidth="1"/>
    <col min="3328" max="3328" width="6.7109375" style="3" bestFit="1" customWidth="1"/>
    <col min="3329" max="3329" width="4.140625" style="3" bestFit="1" customWidth="1"/>
    <col min="3330" max="3330" width="4.42578125" style="3" bestFit="1" customWidth="1"/>
    <col min="3331" max="3331" width="5" style="3" bestFit="1" customWidth="1"/>
    <col min="3332" max="3332" width="7.140625" style="3" bestFit="1" customWidth="1"/>
    <col min="3333" max="3333" width="6.85546875" style="3" bestFit="1" customWidth="1"/>
    <col min="3334" max="3575" width="8.85546875" style="3"/>
    <col min="3576" max="3576" width="4.7109375" style="3" bestFit="1" customWidth="1"/>
    <col min="3577" max="3577" width="2.28515625" style="3" customWidth="1"/>
    <col min="3578" max="3578" width="3.140625" style="3" bestFit="1" customWidth="1"/>
    <col min="3579" max="3579" width="13.42578125" style="3" bestFit="1" customWidth="1"/>
    <col min="3580" max="3580" width="41.85546875" style="3" bestFit="1" customWidth="1"/>
    <col min="3581" max="3581" width="4.42578125" style="3" customWidth="1"/>
    <col min="3582" max="3582" width="7" style="3" bestFit="1" customWidth="1"/>
    <col min="3583" max="3583" width="6.85546875" style="3" bestFit="1" customWidth="1"/>
    <col min="3584" max="3584" width="6.7109375" style="3" bestFit="1" customWidth="1"/>
    <col min="3585" max="3585" width="4.140625" style="3" bestFit="1" customWidth="1"/>
    <col min="3586" max="3586" width="4.42578125" style="3" bestFit="1" customWidth="1"/>
    <col min="3587" max="3587" width="5" style="3" bestFit="1" customWidth="1"/>
    <col min="3588" max="3588" width="7.140625" style="3" bestFit="1" customWidth="1"/>
    <col min="3589" max="3589" width="6.85546875" style="3" bestFit="1" customWidth="1"/>
    <col min="3590" max="3831" width="8.85546875" style="3"/>
    <col min="3832" max="3832" width="4.7109375" style="3" bestFit="1" customWidth="1"/>
    <col min="3833" max="3833" width="2.28515625" style="3" customWidth="1"/>
    <col min="3834" max="3834" width="3.140625" style="3" bestFit="1" customWidth="1"/>
    <col min="3835" max="3835" width="13.42578125" style="3" bestFit="1" customWidth="1"/>
    <col min="3836" max="3836" width="41.85546875" style="3" bestFit="1" customWidth="1"/>
    <col min="3837" max="3837" width="4.42578125" style="3" customWidth="1"/>
    <col min="3838" max="3838" width="7" style="3" bestFit="1" customWidth="1"/>
    <col min="3839" max="3839" width="6.85546875" style="3" bestFit="1" customWidth="1"/>
    <col min="3840" max="3840" width="6.7109375" style="3" bestFit="1" customWidth="1"/>
    <col min="3841" max="3841" width="4.140625" style="3" bestFit="1" customWidth="1"/>
    <col min="3842" max="3842" width="4.42578125" style="3" bestFit="1" customWidth="1"/>
    <col min="3843" max="3843" width="5" style="3" bestFit="1" customWidth="1"/>
    <col min="3844" max="3844" width="7.140625" style="3" bestFit="1" customWidth="1"/>
    <col min="3845" max="3845" width="6.85546875" style="3" bestFit="1" customWidth="1"/>
    <col min="3846" max="4087" width="8.85546875" style="3"/>
    <col min="4088" max="4088" width="4.7109375" style="3" bestFit="1" customWidth="1"/>
    <col min="4089" max="4089" width="2.28515625" style="3" customWidth="1"/>
    <col min="4090" max="4090" width="3.140625" style="3" bestFit="1" customWidth="1"/>
    <col min="4091" max="4091" width="13.42578125" style="3" bestFit="1" customWidth="1"/>
    <col min="4092" max="4092" width="41.85546875" style="3" bestFit="1" customWidth="1"/>
    <col min="4093" max="4093" width="4.42578125" style="3" customWidth="1"/>
    <col min="4094" max="4094" width="7" style="3" bestFit="1" customWidth="1"/>
    <col min="4095" max="4095" width="6.85546875" style="3" bestFit="1" customWidth="1"/>
    <col min="4096" max="4096" width="6.7109375" style="3" bestFit="1" customWidth="1"/>
    <col min="4097" max="4097" width="4.140625" style="3" bestFit="1" customWidth="1"/>
    <col min="4098" max="4098" width="4.42578125" style="3" bestFit="1" customWidth="1"/>
    <col min="4099" max="4099" width="5" style="3" bestFit="1" customWidth="1"/>
    <col min="4100" max="4100" width="7.140625" style="3" bestFit="1" customWidth="1"/>
    <col min="4101" max="4101" width="6.85546875" style="3" bestFit="1" customWidth="1"/>
    <col min="4102" max="4343" width="8.85546875" style="3"/>
    <col min="4344" max="4344" width="4.7109375" style="3" bestFit="1" customWidth="1"/>
    <col min="4345" max="4345" width="2.28515625" style="3" customWidth="1"/>
    <col min="4346" max="4346" width="3.140625" style="3" bestFit="1" customWidth="1"/>
    <col min="4347" max="4347" width="13.42578125" style="3" bestFit="1" customWidth="1"/>
    <col min="4348" max="4348" width="41.85546875" style="3" bestFit="1" customWidth="1"/>
    <col min="4349" max="4349" width="4.42578125" style="3" customWidth="1"/>
    <col min="4350" max="4350" width="7" style="3" bestFit="1" customWidth="1"/>
    <col min="4351" max="4351" width="6.85546875" style="3" bestFit="1" customWidth="1"/>
    <col min="4352" max="4352" width="6.7109375" style="3" bestFit="1" customWidth="1"/>
    <col min="4353" max="4353" width="4.140625" style="3" bestFit="1" customWidth="1"/>
    <col min="4354" max="4354" width="4.42578125" style="3" bestFit="1" customWidth="1"/>
    <col min="4355" max="4355" width="5" style="3" bestFit="1" customWidth="1"/>
    <col min="4356" max="4356" width="7.140625" style="3" bestFit="1" customWidth="1"/>
    <col min="4357" max="4357" width="6.85546875" style="3" bestFit="1" customWidth="1"/>
    <col min="4358" max="4599" width="8.85546875" style="3"/>
    <col min="4600" max="4600" width="4.7109375" style="3" bestFit="1" customWidth="1"/>
    <col min="4601" max="4601" width="2.28515625" style="3" customWidth="1"/>
    <col min="4602" max="4602" width="3.140625" style="3" bestFit="1" customWidth="1"/>
    <col min="4603" max="4603" width="13.42578125" style="3" bestFit="1" customWidth="1"/>
    <col min="4604" max="4604" width="41.85546875" style="3" bestFit="1" customWidth="1"/>
    <col min="4605" max="4605" width="4.42578125" style="3" customWidth="1"/>
    <col min="4606" max="4606" width="7" style="3" bestFit="1" customWidth="1"/>
    <col min="4607" max="4607" width="6.85546875" style="3" bestFit="1" customWidth="1"/>
    <col min="4608" max="4608" width="6.7109375" style="3" bestFit="1" customWidth="1"/>
    <col min="4609" max="4609" width="4.140625" style="3" bestFit="1" customWidth="1"/>
    <col min="4610" max="4610" width="4.42578125" style="3" bestFit="1" customWidth="1"/>
    <col min="4611" max="4611" width="5" style="3" bestFit="1" customWidth="1"/>
    <col min="4612" max="4612" width="7.140625" style="3" bestFit="1" customWidth="1"/>
    <col min="4613" max="4613" width="6.85546875" style="3" bestFit="1" customWidth="1"/>
    <col min="4614" max="4855" width="8.85546875" style="3"/>
    <col min="4856" max="4856" width="4.7109375" style="3" bestFit="1" customWidth="1"/>
    <col min="4857" max="4857" width="2.28515625" style="3" customWidth="1"/>
    <col min="4858" max="4858" width="3.140625" style="3" bestFit="1" customWidth="1"/>
    <col min="4859" max="4859" width="13.42578125" style="3" bestFit="1" customWidth="1"/>
    <col min="4860" max="4860" width="41.85546875" style="3" bestFit="1" customWidth="1"/>
    <col min="4861" max="4861" width="4.42578125" style="3" customWidth="1"/>
    <col min="4862" max="4862" width="7" style="3" bestFit="1" customWidth="1"/>
    <col min="4863" max="4863" width="6.85546875" style="3" bestFit="1" customWidth="1"/>
    <col min="4864" max="4864" width="6.7109375" style="3" bestFit="1" customWidth="1"/>
    <col min="4865" max="4865" width="4.140625" style="3" bestFit="1" customWidth="1"/>
    <col min="4866" max="4866" width="4.42578125" style="3" bestFit="1" customWidth="1"/>
    <col min="4867" max="4867" width="5" style="3" bestFit="1" customWidth="1"/>
    <col min="4868" max="4868" width="7.140625" style="3" bestFit="1" customWidth="1"/>
    <col min="4869" max="4869" width="6.85546875" style="3" bestFit="1" customWidth="1"/>
    <col min="4870" max="5111" width="8.85546875" style="3"/>
    <col min="5112" max="5112" width="4.7109375" style="3" bestFit="1" customWidth="1"/>
    <col min="5113" max="5113" width="2.28515625" style="3" customWidth="1"/>
    <col min="5114" max="5114" width="3.140625" style="3" bestFit="1" customWidth="1"/>
    <col min="5115" max="5115" width="13.42578125" style="3" bestFit="1" customWidth="1"/>
    <col min="5116" max="5116" width="41.85546875" style="3" bestFit="1" customWidth="1"/>
    <col min="5117" max="5117" width="4.42578125" style="3" customWidth="1"/>
    <col min="5118" max="5118" width="7" style="3" bestFit="1" customWidth="1"/>
    <col min="5119" max="5119" width="6.85546875" style="3" bestFit="1" customWidth="1"/>
    <col min="5120" max="5120" width="6.7109375" style="3" bestFit="1" customWidth="1"/>
    <col min="5121" max="5121" width="4.140625" style="3" bestFit="1" customWidth="1"/>
    <col min="5122" max="5122" width="4.42578125" style="3" bestFit="1" customWidth="1"/>
    <col min="5123" max="5123" width="5" style="3" bestFit="1" customWidth="1"/>
    <col min="5124" max="5124" width="7.140625" style="3" bestFit="1" customWidth="1"/>
    <col min="5125" max="5125" width="6.85546875" style="3" bestFit="1" customWidth="1"/>
    <col min="5126" max="5367" width="8.85546875" style="3"/>
    <col min="5368" max="5368" width="4.7109375" style="3" bestFit="1" customWidth="1"/>
    <col min="5369" max="5369" width="2.28515625" style="3" customWidth="1"/>
    <col min="5370" max="5370" width="3.140625" style="3" bestFit="1" customWidth="1"/>
    <col min="5371" max="5371" width="13.42578125" style="3" bestFit="1" customWidth="1"/>
    <col min="5372" max="5372" width="41.85546875" style="3" bestFit="1" customWidth="1"/>
    <col min="5373" max="5373" width="4.42578125" style="3" customWidth="1"/>
    <col min="5374" max="5374" width="7" style="3" bestFit="1" customWidth="1"/>
    <col min="5375" max="5375" width="6.85546875" style="3" bestFit="1" customWidth="1"/>
    <col min="5376" max="5376" width="6.7109375" style="3" bestFit="1" customWidth="1"/>
    <col min="5377" max="5377" width="4.140625" style="3" bestFit="1" customWidth="1"/>
    <col min="5378" max="5378" width="4.42578125" style="3" bestFit="1" customWidth="1"/>
    <col min="5379" max="5379" width="5" style="3" bestFit="1" customWidth="1"/>
    <col min="5380" max="5380" width="7.140625" style="3" bestFit="1" customWidth="1"/>
    <col min="5381" max="5381" width="6.85546875" style="3" bestFit="1" customWidth="1"/>
    <col min="5382" max="5623" width="8.85546875" style="3"/>
    <col min="5624" max="5624" width="4.7109375" style="3" bestFit="1" customWidth="1"/>
    <col min="5625" max="5625" width="2.28515625" style="3" customWidth="1"/>
    <col min="5626" max="5626" width="3.140625" style="3" bestFit="1" customWidth="1"/>
    <col min="5627" max="5627" width="13.42578125" style="3" bestFit="1" customWidth="1"/>
    <col min="5628" max="5628" width="41.85546875" style="3" bestFit="1" customWidth="1"/>
    <col min="5629" max="5629" width="4.42578125" style="3" customWidth="1"/>
    <col min="5630" max="5630" width="7" style="3" bestFit="1" customWidth="1"/>
    <col min="5631" max="5631" width="6.85546875" style="3" bestFit="1" customWidth="1"/>
    <col min="5632" max="5632" width="6.7109375" style="3" bestFit="1" customWidth="1"/>
    <col min="5633" max="5633" width="4.140625" style="3" bestFit="1" customWidth="1"/>
    <col min="5634" max="5634" width="4.42578125" style="3" bestFit="1" customWidth="1"/>
    <col min="5635" max="5635" width="5" style="3" bestFit="1" customWidth="1"/>
    <col min="5636" max="5636" width="7.140625" style="3" bestFit="1" customWidth="1"/>
    <col min="5637" max="5637" width="6.85546875" style="3" bestFit="1" customWidth="1"/>
    <col min="5638" max="5879" width="8.85546875" style="3"/>
    <col min="5880" max="5880" width="4.7109375" style="3" bestFit="1" customWidth="1"/>
    <col min="5881" max="5881" width="2.28515625" style="3" customWidth="1"/>
    <col min="5882" max="5882" width="3.140625" style="3" bestFit="1" customWidth="1"/>
    <col min="5883" max="5883" width="13.42578125" style="3" bestFit="1" customWidth="1"/>
    <col min="5884" max="5884" width="41.85546875" style="3" bestFit="1" customWidth="1"/>
    <col min="5885" max="5885" width="4.42578125" style="3" customWidth="1"/>
    <col min="5886" max="5886" width="7" style="3" bestFit="1" customWidth="1"/>
    <col min="5887" max="5887" width="6.85546875" style="3" bestFit="1" customWidth="1"/>
    <col min="5888" max="5888" width="6.7109375" style="3" bestFit="1" customWidth="1"/>
    <col min="5889" max="5889" width="4.140625" style="3" bestFit="1" customWidth="1"/>
    <col min="5890" max="5890" width="4.42578125" style="3" bestFit="1" customWidth="1"/>
    <col min="5891" max="5891" width="5" style="3" bestFit="1" customWidth="1"/>
    <col min="5892" max="5892" width="7.140625" style="3" bestFit="1" customWidth="1"/>
    <col min="5893" max="5893" width="6.85546875" style="3" bestFit="1" customWidth="1"/>
    <col min="5894" max="6135" width="8.85546875" style="3"/>
    <col min="6136" max="6136" width="4.7109375" style="3" bestFit="1" customWidth="1"/>
    <col min="6137" max="6137" width="2.28515625" style="3" customWidth="1"/>
    <col min="6138" max="6138" width="3.140625" style="3" bestFit="1" customWidth="1"/>
    <col min="6139" max="6139" width="13.42578125" style="3" bestFit="1" customWidth="1"/>
    <col min="6140" max="6140" width="41.85546875" style="3" bestFit="1" customWidth="1"/>
    <col min="6141" max="6141" width="4.42578125" style="3" customWidth="1"/>
    <col min="6142" max="6142" width="7" style="3" bestFit="1" customWidth="1"/>
    <col min="6143" max="6143" width="6.85546875" style="3" bestFit="1" customWidth="1"/>
    <col min="6144" max="6144" width="6.7109375" style="3" bestFit="1" customWidth="1"/>
    <col min="6145" max="6145" width="4.140625" style="3" bestFit="1" customWidth="1"/>
    <col min="6146" max="6146" width="4.42578125" style="3" bestFit="1" customWidth="1"/>
    <col min="6147" max="6147" width="5" style="3" bestFit="1" customWidth="1"/>
    <col min="6148" max="6148" width="7.140625" style="3" bestFit="1" customWidth="1"/>
    <col min="6149" max="6149" width="6.85546875" style="3" bestFit="1" customWidth="1"/>
    <col min="6150" max="6391" width="8.85546875" style="3"/>
    <col min="6392" max="6392" width="4.7109375" style="3" bestFit="1" customWidth="1"/>
    <col min="6393" max="6393" width="2.28515625" style="3" customWidth="1"/>
    <col min="6394" max="6394" width="3.140625" style="3" bestFit="1" customWidth="1"/>
    <col min="6395" max="6395" width="13.42578125" style="3" bestFit="1" customWidth="1"/>
    <col min="6396" max="6396" width="41.85546875" style="3" bestFit="1" customWidth="1"/>
    <col min="6397" max="6397" width="4.42578125" style="3" customWidth="1"/>
    <col min="6398" max="6398" width="7" style="3" bestFit="1" customWidth="1"/>
    <col min="6399" max="6399" width="6.85546875" style="3" bestFit="1" customWidth="1"/>
    <col min="6400" max="6400" width="6.7109375" style="3" bestFit="1" customWidth="1"/>
    <col min="6401" max="6401" width="4.140625" style="3" bestFit="1" customWidth="1"/>
    <col min="6402" max="6402" width="4.42578125" style="3" bestFit="1" customWidth="1"/>
    <col min="6403" max="6403" width="5" style="3" bestFit="1" customWidth="1"/>
    <col min="6404" max="6404" width="7.140625" style="3" bestFit="1" customWidth="1"/>
    <col min="6405" max="6405" width="6.85546875" style="3" bestFit="1" customWidth="1"/>
    <col min="6406" max="6647" width="8.85546875" style="3"/>
    <col min="6648" max="6648" width="4.7109375" style="3" bestFit="1" customWidth="1"/>
    <col min="6649" max="6649" width="2.28515625" style="3" customWidth="1"/>
    <col min="6650" max="6650" width="3.140625" style="3" bestFit="1" customWidth="1"/>
    <col min="6651" max="6651" width="13.42578125" style="3" bestFit="1" customWidth="1"/>
    <col min="6652" max="6652" width="41.85546875" style="3" bestFit="1" customWidth="1"/>
    <col min="6653" max="6653" width="4.42578125" style="3" customWidth="1"/>
    <col min="6654" max="6654" width="7" style="3" bestFit="1" customWidth="1"/>
    <col min="6655" max="6655" width="6.85546875" style="3" bestFit="1" customWidth="1"/>
    <col min="6656" max="6656" width="6.7109375" style="3" bestFit="1" customWidth="1"/>
    <col min="6657" max="6657" width="4.140625" style="3" bestFit="1" customWidth="1"/>
    <col min="6658" max="6658" width="4.42578125" style="3" bestFit="1" customWidth="1"/>
    <col min="6659" max="6659" width="5" style="3" bestFit="1" customWidth="1"/>
    <col min="6660" max="6660" width="7.140625" style="3" bestFit="1" customWidth="1"/>
    <col min="6661" max="6661" width="6.85546875" style="3" bestFit="1" customWidth="1"/>
    <col min="6662" max="6903" width="8.85546875" style="3"/>
    <col min="6904" max="6904" width="4.7109375" style="3" bestFit="1" customWidth="1"/>
    <col min="6905" max="6905" width="2.28515625" style="3" customWidth="1"/>
    <col min="6906" max="6906" width="3.140625" style="3" bestFit="1" customWidth="1"/>
    <col min="6907" max="6907" width="13.42578125" style="3" bestFit="1" customWidth="1"/>
    <col min="6908" max="6908" width="41.85546875" style="3" bestFit="1" customWidth="1"/>
    <col min="6909" max="6909" width="4.42578125" style="3" customWidth="1"/>
    <col min="6910" max="6910" width="7" style="3" bestFit="1" customWidth="1"/>
    <col min="6911" max="6911" width="6.85546875" style="3" bestFit="1" customWidth="1"/>
    <col min="6912" max="6912" width="6.7109375" style="3" bestFit="1" customWidth="1"/>
    <col min="6913" max="6913" width="4.140625" style="3" bestFit="1" customWidth="1"/>
    <col min="6914" max="6914" width="4.42578125" style="3" bestFit="1" customWidth="1"/>
    <col min="6915" max="6915" width="5" style="3" bestFit="1" customWidth="1"/>
    <col min="6916" max="6916" width="7.140625" style="3" bestFit="1" customWidth="1"/>
    <col min="6917" max="6917" width="6.85546875" style="3" bestFit="1" customWidth="1"/>
    <col min="6918" max="7159" width="8.85546875" style="3"/>
    <col min="7160" max="7160" width="4.7109375" style="3" bestFit="1" customWidth="1"/>
    <col min="7161" max="7161" width="2.28515625" style="3" customWidth="1"/>
    <col min="7162" max="7162" width="3.140625" style="3" bestFit="1" customWidth="1"/>
    <col min="7163" max="7163" width="13.42578125" style="3" bestFit="1" customWidth="1"/>
    <col min="7164" max="7164" width="41.85546875" style="3" bestFit="1" customWidth="1"/>
    <col min="7165" max="7165" width="4.42578125" style="3" customWidth="1"/>
    <col min="7166" max="7166" width="7" style="3" bestFit="1" customWidth="1"/>
    <col min="7167" max="7167" width="6.85546875" style="3" bestFit="1" customWidth="1"/>
    <col min="7168" max="7168" width="6.7109375" style="3" bestFit="1" customWidth="1"/>
    <col min="7169" max="7169" width="4.140625" style="3" bestFit="1" customWidth="1"/>
    <col min="7170" max="7170" width="4.42578125" style="3" bestFit="1" customWidth="1"/>
    <col min="7171" max="7171" width="5" style="3" bestFit="1" customWidth="1"/>
    <col min="7172" max="7172" width="7.140625" style="3" bestFit="1" customWidth="1"/>
    <col min="7173" max="7173" width="6.85546875" style="3" bestFit="1" customWidth="1"/>
    <col min="7174" max="7415" width="8.85546875" style="3"/>
    <col min="7416" max="7416" width="4.7109375" style="3" bestFit="1" customWidth="1"/>
    <col min="7417" max="7417" width="2.28515625" style="3" customWidth="1"/>
    <col min="7418" max="7418" width="3.140625" style="3" bestFit="1" customWidth="1"/>
    <col min="7419" max="7419" width="13.42578125" style="3" bestFit="1" customWidth="1"/>
    <col min="7420" max="7420" width="41.85546875" style="3" bestFit="1" customWidth="1"/>
    <col min="7421" max="7421" width="4.42578125" style="3" customWidth="1"/>
    <col min="7422" max="7422" width="7" style="3" bestFit="1" customWidth="1"/>
    <col min="7423" max="7423" width="6.85546875" style="3" bestFit="1" customWidth="1"/>
    <col min="7424" max="7424" width="6.7109375" style="3" bestFit="1" customWidth="1"/>
    <col min="7425" max="7425" width="4.140625" style="3" bestFit="1" customWidth="1"/>
    <col min="7426" max="7426" width="4.42578125" style="3" bestFit="1" customWidth="1"/>
    <col min="7427" max="7427" width="5" style="3" bestFit="1" customWidth="1"/>
    <col min="7428" max="7428" width="7.140625" style="3" bestFit="1" customWidth="1"/>
    <col min="7429" max="7429" width="6.85546875" style="3" bestFit="1" customWidth="1"/>
    <col min="7430" max="7671" width="8.85546875" style="3"/>
    <col min="7672" max="7672" width="4.7109375" style="3" bestFit="1" customWidth="1"/>
    <col min="7673" max="7673" width="2.28515625" style="3" customWidth="1"/>
    <col min="7674" max="7674" width="3.140625" style="3" bestFit="1" customWidth="1"/>
    <col min="7675" max="7675" width="13.42578125" style="3" bestFit="1" customWidth="1"/>
    <col min="7676" max="7676" width="41.85546875" style="3" bestFit="1" customWidth="1"/>
    <col min="7677" max="7677" width="4.42578125" style="3" customWidth="1"/>
    <col min="7678" max="7678" width="7" style="3" bestFit="1" customWidth="1"/>
    <col min="7679" max="7679" width="6.85546875" style="3" bestFit="1" customWidth="1"/>
    <col min="7680" max="7680" width="6.7109375" style="3" bestFit="1" customWidth="1"/>
    <col min="7681" max="7681" width="4.140625" style="3" bestFit="1" customWidth="1"/>
    <col min="7682" max="7682" width="4.42578125" style="3" bestFit="1" customWidth="1"/>
    <col min="7683" max="7683" width="5" style="3" bestFit="1" customWidth="1"/>
    <col min="7684" max="7684" width="7.140625" style="3" bestFit="1" customWidth="1"/>
    <col min="7685" max="7685" width="6.85546875" style="3" bestFit="1" customWidth="1"/>
    <col min="7686" max="7927" width="8.85546875" style="3"/>
    <col min="7928" max="7928" width="4.7109375" style="3" bestFit="1" customWidth="1"/>
    <col min="7929" max="7929" width="2.28515625" style="3" customWidth="1"/>
    <col min="7930" max="7930" width="3.140625" style="3" bestFit="1" customWidth="1"/>
    <col min="7931" max="7931" width="13.42578125" style="3" bestFit="1" customWidth="1"/>
    <col min="7932" max="7932" width="41.85546875" style="3" bestFit="1" customWidth="1"/>
    <col min="7933" max="7933" width="4.42578125" style="3" customWidth="1"/>
    <col min="7934" max="7934" width="7" style="3" bestFit="1" customWidth="1"/>
    <col min="7935" max="7935" width="6.85546875" style="3" bestFit="1" customWidth="1"/>
    <col min="7936" max="7936" width="6.7109375" style="3" bestFit="1" customWidth="1"/>
    <col min="7937" max="7937" width="4.140625" style="3" bestFit="1" customWidth="1"/>
    <col min="7938" max="7938" width="4.42578125" style="3" bestFit="1" customWidth="1"/>
    <col min="7939" max="7939" width="5" style="3" bestFit="1" customWidth="1"/>
    <col min="7940" max="7940" width="7.140625" style="3" bestFit="1" customWidth="1"/>
    <col min="7941" max="7941" width="6.85546875" style="3" bestFit="1" customWidth="1"/>
    <col min="7942" max="8183" width="8.85546875" style="3"/>
    <col min="8184" max="8184" width="4.7109375" style="3" bestFit="1" customWidth="1"/>
    <col min="8185" max="8185" width="2.28515625" style="3" customWidth="1"/>
    <col min="8186" max="8186" width="3.140625" style="3" bestFit="1" customWidth="1"/>
    <col min="8187" max="8187" width="13.42578125" style="3" bestFit="1" customWidth="1"/>
    <col min="8188" max="8188" width="41.85546875" style="3" bestFit="1" customWidth="1"/>
    <col min="8189" max="8189" width="4.42578125" style="3" customWidth="1"/>
    <col min="8190" max="8190" width="7" style="3" bestFit="1" customWidth="1"/>
    <col min="8191" max="8191" width="6.85546875" style="3" bestFit="1" customWidth="1"/>
    <col min="8192" max="8192" width="6.7109375" style="3" bestFit="1" customWidth="1"/>
    <col min="8193" max="8193" width="4.140625" style="3" bestFit="1" customWidth="1"/>
    <col min="8194" max="8194" width="4.42578125" style="3" bestFit="1" customWidth="1"/>
    <col min="8195" max="8195" width="5" style="3" bestFit="1" customWidth="1"/>
    <col min="8196" max="8196" width="7.140625" style="3" bestFit="1" customWidth="1"/>
    <col min="8197" max="8197" width="6.85546875" style="3" bestFit="1" customWidth="1"/>
    <col min="8198" max="8439" width="8.85546875" style="3"/>
    <col min="8440" max="8440" width="4.7109375" style="3" bestFit="1" customWidth="1"/>
    <col min="8441" max="8441" width="2.28515625" style="3" customWidth="1"/>
    <col min="8442" max="8442" width="3.140625" style="3" bestFit="1" customWidth="1"/>
    <col min="8443" max="8443" width="13.42578125" style="3" bestFit="1" customWidth="1"/>
    <col min="8444" max="8444" width="41.85546875" style="3" bestFit="1" customWidth="1"/>
    <col min="8445" max="8445" width="4.42578125" style="3" customWidth="1"/>
    <col min="8446" max="8446" width="7" style="3" bestFit="1" customWidth="1"/>
    <col min="8447" max="8447" width="6.85546875" style="3" bestFit="1" customWidth="1"/>
    <col min="8448" max="8448" width="6.7109375" style="3" bestFit="1" customWidth="1"/>
    <col min="8449" max="8449" width="4.140625" style="3" bestFit="1" customWidth="1"/>
    <col min="8450" max="8450" width="4.42578125" style="3" bestFit="1" customWidth="1"/>
    <col min="8451" max="8451" width="5" style="3" bestFit="1" customWidth="1"/>
    <col min="8452" max="8452" width="7.140625" style="3" bestFit="1" customWidth="1"/>
    <col min="8453" max="8453" width="6.85546875" style="3" bestFit="1" customWidth="1"/>
    <col min="8454" max="8695" width="8.85546875" style="3"/>
    <col min="8696" max="8696" width="4.7109375" style="3" bestFit="1" customWidth="1"/>
    <col min="8697" max="8697" width="2.28515625" style="3" customWidth="1"/>
    <col min="8698" max="8698" width="3.140625" style="3" bestFit="1" customWidth="1"/>
    <col min="8699" max="8699" width="13.42578125" style="3" bestFit="1" customWidth="1"/>
    <col min="8700" max="8700" width="41.85546875" style="3" bestFit="1" customWidth="1"/>
    <col min="8701" max="8701" width="4.42578125" style="3" customWidth="1"/>
    <col min="8702" max="8702" width="7" style="3" bestFit="1" customWidth="1"/>
    <col min="8703" max="8703" width="6.85546875" style="3" bestFit="1" customWidth="1"/>
    <col min="8704" max="8704" width="6.7109375" style="3" bestFit="1" customWidth="1"/>
    <col min="8705" max="8705" width="4.140625" style="3" bestFit="1" customWidth="1"/>
    <col min="8706" max="8706" width="4.42578125" style="3" bestFit="1" customWidth="1"/>
    <col min="8707" max="8707" width="5" style="3" bestFit="1" customWidth="1"/>
    <col min="8708" max="8708" width="7.140625" style="3" bestFit="1" customWidth="1"/>
    <col min="8709" max="8709" width="6.85546875" style="3" bestFit="1" customWidth="1"/>
    <col min="8710" max="8951" width="8.85546875" style="3"/>
    <col min="8952" max="8952" width="4.7109375" style="3" bestFit="1" customWidth="1"/>
    <col min="8953" max="8953" width="2.28515625" style="3" customWidth="1"/>
    <col min="8954" max="8954" width="3.140625" style="3" bestFit="1" customWidth="1"/>
    <col min="8955" max="8955" width="13.42578125" style="3" bestFit="1" customWidth="1"/>
    <col min="8956" max="8956" width="41.85546875" style="3" bestFit="1" customWidth="1"/>
    <col min="8957" max="8957" width="4.42578125" style="3" customWidth="1"/>
    <col min="8958" max="8958" width="7" style="3" bestFit="1" customWidth="1"/>
    <col min="8959" max="8959" width="6.85546875" style="3" bestFit="1" customWidth="1"/>
    <col min="8960" max="8960" width="6.7109375" style="3" bestFit="1" customWidth="1"/>
    <col min="8961" max="8961" width="4.140625" style="3" bestFit="1" customWidth="1"/>
    <col min="8962" max="8962" width="4.42578125" style="3" bestFit="1" customWidth="1"/>
    <col min="8963" max="8963" width="5" style="3" bestFit="1" customWidth="1"/>
    <col min="8964" max="8964" width="7.140625" style="3" bestFit="1" customWidth="1"/>
    <col min="8965" max="8965" width="6.85546875" style="3" bestFit="1" customWidth="1"/>
    <col min="8966" max="9207" width="8.85546875" style="3"/>
    <col min="9208" max="9208" width="4.7109375" style="3" bestFit="1" customWidth="1"/>
    <col min="9209" max="9209" width="2.28515625" style="3" customWidth="1"/>
    <col min="9210" max="9210" width="3.140625" style="3" bestFit="1" customWidth="1"/>
    <col min="9211" max="9211" width="13.42578125" style="3" bestFit="1" customWidth="1"/>
    <col min="9212" max="9212" width="41.85546875" style="3" bestFit="1" customWidth="1"/>
    <col min="9213" max="9213" width="4.42578125" style="3" customWidth="1"/>
    <col min="9214" max="9214" width="7" style="3" bestFit="1" customWidth="1"/>
    <col min="9215" max="9215" width="6.85546875" style="3" bestFit="1" customWidth="1"/>
    <col min="9216" max="9216" width="6.7109375" style="3" bestFit="1" customWidth="1"/>
    <col min="9217" max="9217" width="4.140625" style="3" bestFit="1" customWidth="1"/>
    <col min="9218" max="9218" width="4.42578125" style="3" bestFit="1" customWidth="1"/>
    <col min="9219" max="9219" width="5" style="3" bestFit="1" customWidth="1"/>
    <col min="9220" max="9220" width="7.140625" style="3" bestFit="1" customWidth="1"/>
    <col min="9221" max="9221" width="6.85546875" style="3" bestFit="1" customWidth="1"/>
    <col min="9222" max="9463" width="8.85546875" style="3"/>
    <col min="9464" max="9464" width="4.7109375" style="3" bestFit="1" customWidth="1"/>
    <col min="9465" max="9465" width="2.28515625" style="3" customWidth="1"/>
    <col min="9466" max="9466" width="3.140625" style="3" bestFit="1" customWidth="1"/>
    <col min="9467" max="9467" width="13.42578125" style="3" bestFit="1" customWidth="1"/>
    <col min="9468" max="9468" width="41.85546875" style="3" bestFit="1" customWidth="1"/>
    <col min="9469" max="9469" width="4.42578125" style="3" customWidth="1"/>
    <col min="9470" max="9470" width="7" style="3" bestFit="1" customWidth="1"/>
    <col min="9471" max="9471" width="6.85546875" style="3" bestFit="1" customWidth="1"/>
    <col min="9472" max="9472" width="6.7109375" style="3" bestFit="1" customWidth="1"/>
    <col min="9473" max="9473" width="4.140625" style="3" bestFit="1" customWidth="1"/>
    <col min="9474" max="9474" width="4.42578125" style="3" bestFit="1" customWidth="1"/>
    <col min="9475" max="9475" width="5" style="3" bestFit="1" customWidth="1"/>
    <col min="9476" max="9476" width="7.140625" style="3" bestFit="1" customWidth="1"/>
    <col min="9477" max="9477" width="6.85546875" style="3" bestFit="1" customWidth="1"/>
    <col min="9478" max="9719" width="8.85546875" style="3"/>
    <col min="9720" max="9720" width="4.7109375" style="3" bestFit="1" customWidth="1"/>
    <col min="9721" max="9721" width="2.28515625" style="3" customWidth="1"/>
    <col min="9722" max="9722" width="3.140625" style="3" bestFit="1" customWidth="1"/>
    <col min="9723" max="9723" width="13.42578125" style="3" bestFit="1" customWidth="1"/>
    <col min="9724" max="9724" width="41.85546875" style="3" bestFit="1" customWidth="1"/>
    <col min="9725" max="9725" width="4.42578125" style="3" customWidth="1"/>
    <col min="9726" max="9726" width="7" style="3" bestFit="1" customWidth="1"/>
    <col min="9727" max="9727" width="6.85546875" style="3" bestFit="1" customWidth="1"/>
    <col min="9728" max="9728" width="6.7109375" style="3" bestFit="1" customWidth="1"/>
    <col min="9729" max="9729" width="4.140625" style="3" bestFit="1" customWidth="1"/>
    <col min="9730" max="9730" width="4.42578125" style="3" bestFit="1" customWidth="1"/>
    <col min="9731" max="9731" width="5" style="3" bestFit="1" customWidth="1"/>
    <col min="9732" max="9732" width="7.140625" style="3" bestFit="1" customWidth="1"/>
    <col min="9733" max="9733" width="6.85546875" style="3" bestFit="1" customWidth="1"/>
    <col min="9734" max="9975" width="8.85546875" style="3"/>
    <col min="9976" max="9976" width="4.7109375" style="3" bestFit="1" customWidth="1"/>
    <col min="9977" max="9977" width="2.28515625" style="3" customWidth="1"/>
    <col min="9978" max="9978" width="3.140625" style="3" bestFit="1" customWidth="1"/>
    <col min="9979" max="9979" width="13.42578125" style="3" bestFit="1" customWidth="1"/>
    <col min="9980" max="9980" width="41.85546875" style="3" bestFit="1" customWidth="1"/>
    <col min="9981" max="9981" width="4.42578125" style="3" customWidth="1"/>
    <col min="9982" max="9982" width="7" style="3" bestFit="1" customWidth="1"/>
    <col min="9983" max="9983" width="6.85546875" style="3" bestFit="1" customWidth="1"/>
    <col min="9984" max="9984" width="6.7109375" style="3" bestFit="1" customWidth="1"/>
    <col min="9985" max="9985" width="4.140625" style="3" bestFit="1" customWidth="1"/>
    <col min="9986" max="9986" width="4.42578125" style="3" bestFit="1" customWidth="1"/>
    <col min="9987" max="9987" width="5" style="3" bestFit="1" customWidth="1"/>
    <col min="9988" max="9988" width="7.140625" style="3" bestFit="1" customWidth="1"/>
    <col min="9989" max="9989" width="6.85546875" style="3" bestFit="1" customWidth="1"/>
    <col min="9990" max="10231" width="8.85546875" style="3"/>
    <col min="10232" max="10232" width="4.7109375" style="3" bestFit="1" customWidth="1"/>
    <col min="10233" max="10233" width="2.28515625" style="3" customWidth="1"/>
    <col min="10234" max="10234" width="3.140625" style="3" bestFit="1" customWidth="1"/>
    <col min="10235" max="10235" width="13.42578125" style="3" bestFit="1" customWidth="1"/>
    <col min="10236" max="10236" width="41.85546875" style="3" bestFit="1" customWidth="1"/>
    <col min="10237" max="10237" width="4.42578125" style="3" customWidth="1"/>
    <col min="10238" max="10238" width="7" style="3" bestFit="1" customWidth="1"/>
    <col min="10239" max="10239" width="6.85546875" style="3" bestFit="1" customWidth="1"/>
    <col min="10240" max="10240" width="6.7109375" style="3" bestFit="1" customWidth="1"/>
    <col min="10241" max="10241" width="4.140625" style="3" bestFit="1" customWidth="1"/>
    <col min="10242" max="10242" width="4.42578125" style="3" bestFit="1" customWidth="1"/>
    <col min="10243" max="10243" width="5" style="3" bestFit="1" customWidth="1"/>
    <col min="10244" max="10244" width="7.140625" style="3" bestFit="1" customWidth="1"/>
    <col min="10245" max="10245" width="6.85546875" style="3" bestFit="1" customWidth="1"/>
    <col min="10246" max="10487" width="8.85546875" style="3"/>
    <col min="10488" max="10488" width="4.7109375" style="3" bestFit="1" customWidth="1"/>
    <col min="10489" max="10489" width="2.28515625" style="3" customWidth="1"/>
    <col min="10490" max="10490" width="3.140625" style="3" bestFit="1" customWidth="1"/>
    <col min="10491" max="10491" width="13.42578125" style="3" bestFit="1" customWidth="1"/>
    <col min="10492" max="10492" width="41.85546875" style="3" bestFit="1" customWidth="1"/>
    <col min="10493" max="10493" width="4.42578125" style="3" customWidth="1"/>
    <col min="10494" max="10494" width="7" style="3" bestFit="1" customWidth="1"/>
    <col min="10495" max="10495" width="6.85546875" style="3" bestFit="1" customWidth="1"/>
    <col min="10496" max="10496" width="6.7109375" style="3" bestFit="1" customWidth="1"/>
    <col min="10497" max="10497" width="4.140625" style="3" bestFit="1" customWidth="1"/>
    <col min="10498" max="10498" width="4.42578125" style="3" bestFit="1" customWidth="1"/>
    <col min="10499" max="10499" width="5" style="3" bestFit="1" customWidth="1"/>
    <col min="10500" max="10500" width="7.140625" style="3" bestFit="1" customWidth="1"/>
    <col min="10501" max="10501" width="6.85546875" style="3" bestFit="1" customWidth="1"/>
    <col min="10502" max="10743" width="8.85546875" style="3"/>
    <col min="10744" max="10744" width="4.7109375" style="3" bestFit="1" customWidth="1"/>
    <col min="10745" max="10745" width="2.28515625" style="3" customWidth="1"/>
    <col min="10746" max="10746" width="3.140625" style="3" bestFit="1" customWidth="1"/>
    <col min="10747" max="10747" width="13.42578125" style="3" bestFit="1" customWidth="1"/>
    <col min="10748" max="10748" width="41.85546875" style="3" bestFit="1" customWidth="1"/>
    <col min="10749" max="10749" width="4.42578125" style="3" customWidth="1"/>
    <col min="10750" max="10750" width="7" style="3" bestFit="1" customWidth="1"/>
    <col min="10751" max="10751" width="6.85546875" style="3" bestFit="1" customWidth="1"/>
    <col min="10752" max="10752" width="6.7109375" style="3" bestFit="1" customWidth="1"/>
    <col min="10753" max="10753" width="4.140625" style="3" bestFit="1" customWidth="1"/>
    <col min="10754" max="10754" width="4.42578125" style="3" bestFit="1" customWidth="1"/>
    <col min="10755" max="10755" width="5" style="3" bestFit="1" customWidth="1"/>
    <col min="10756" max="10756" width="7.140625" style="3" bestFit="1" customWidth="1"/>
    <col min="10757" max="10757" width="6.85546875" style="3" bestFit="1" customWidth="1"/>
    <col min="10758" max="10999" width="8.85546875" style="3"/>
    <col min="11000" max="11000" width="4.7109375" style="3" bestFit="1" customWidth="1"/>
    <col min="11001" max="11001" width="2.28515625" style="3" customWidth="1"/>
    <col min="11002" max="11002" width="3.140625" style="3" bestFit="1" customWidth="1"/>
    <col min="11003" max="11003" width="13.42578125" style="3" bestFit="1" customWidth="1"/>
    <col min="11004" max="11004" width="41.85546875" style="3" bestFit="1" customWidth="1"/>
    <col min="11005" max="11005" width="4.42578125" style="3" customWidth="1"/>
    <col min="11006" max="11006" width="7" style="3" bestFit="1" customWidth="1"/>
    <col min="11007" max="11007" width="6.85546875" style="3" bestFit="1" customWidth="1"/>
    <col min="11008" max="11008" width="6.7109375" style="3" bestFit="1" customWidth="1"/>
    <col min="11009" max="11009" width="4.140625" style="3" bestFit="1" customWidth="1"/>
    <col min="11010" max="11010" width="4.42578125" style="3" bestFit="1" customWidth="1"/>
    <col min="11011" max="11011" width="5" style="3" bestFit="1" customWidth="1"/>
    <col min="11012" max="11012" width="7.140625" style="3" bestFit="1" customWidth="1"/>
    <col min="11013" max="11013" width="6.85546875" style="3" bestFit="1" customWidth="1"/>
    <col min="11014" max="11255" width="8.85546875" style="3"/>
    <col min="11256" max="11256" width="4.7109375" style="3" bestFit="1" customWidth="1"/>
    <col min="11257" max="11257" width="2.28515625" style="3" customWidth="1"/>
    <col min="11258" max="11258" width="3.140625" style="3" bestFit="1" customWidth="1"/>
    <col min="11259" max="11259" width="13.42578125" style="3" bestFit="1" customWidth="1"/>
    <col min="11260" max="11260" width="41.85546875" style="3" bestFit="1" customWidth="1"/>
    <col min="11261" max="11261" width="4.42578125" style="3" customWidth="1"/>
    <col min="11262" max="11262" width="7" style="3" bestFit="1" customWidth="1"/>
    <col min="11263" max="11263" width="6.85546875" style="3" bestFit="1" customWidth="1"/>
    <col min="11264" max="11264" width="6.7109375" style="3" bestFit="1" customWidth="1"/>
    <col min="11265" max="11265" width="4.140625" style="3" bestFit="1" customWidth="1"/>
    <col min="11266" max="11266" width="4.42578125" style="3" bestFit="1" customWidth="1"/>
    <col min="11267" max="11267" width="5" style="3" bestFit="1" customWidth="1"/>
    <col min="11268" max="11268" width="7.140625" style="3" bestFit="1" customWidth="1"/>
    <col min="11269" max="11269" width="6.85546875" style="3" bestFit="1" customWidth="1"/>
    <col min="11270" max="11511" width="8.85546875" style="3"/>
    <col min="11512" max="11512" width="4.7109375" style="3" bestFit="1" customWidth="1"/>
    <col min="11513" max="11513" width="2.28515625" style="3" customWidth="1"/>
    <col min="11514" max="11514" width="3.140625" style="3" bestFit="1" customWidth="1"/>
    <col min="11515" max="11515" width="13.42578125" style="3" bestFit="1" customWidth="1"/>
    <col min="11516" max="11516" width="41.85546875" style="3" bestFit="1" customWidth="1"/>
    <col min="11517" max="11517" width="4.42578125" style="3" customWidth="1"/>
    <col min="11518" max="11518" width="7" style="3" bestFit="1" customWidth="1"/>
    <col min="11519" max="11519" width="6.85546875" style="3" bestFit="1" customWidth="1"/>
    <col min="11520" max="11520" width="6.7109375" style="3" bestFit="1" customWidth="1"/>
    <col min="11521" max="11521" width="4.140625" style="3" bestFit="1" customWidth="1"/>
    <col min="11522" max="11522" width="4.42578125" style="3" bestFit="1" customWidth="1"/>
    <col min="11523" max="11523" width="5" style="3" bestFit="1" customWidth="1"/>
    <col min="11524" max="11524" width="7.140625" style="3" bestFit="1" customWidth="1"/>
    <col min="11525" max="11525" width="6.85546875" style="3" bestFit="1" customWidth="1"/>
    <col min="11526" max="11767" width="8.85546875" style="3"/>
    <col min="11768" max="11768" width="4.7109375" style="3" bestFit="1" customWidth="1"/>
    <col min="11769" max="11769" width="2.28515625" style="3" customWidth="1"/>
    <col min="11770" max="11770" width="3.140625" style="3" bestFit="1" customWidth="1"/>
    <col min="11771" max="11771" width="13.42578125" style="3" bestFit="1" customWidth="1"/>
    <col min="11772" max="11772" width="41.85546875" style="3" bestFit="1" customWidth="1"/>
    <col min="11773" max="11773" width="4.42578125" style="3" customWidth="1"/>
    <col min="11774" max="11774" width="7" style="3" bestFit="1" customWidth="1"/>
    <col min="11775" max="11775" width="6.85546875" style="3" bestFit="1" customWidth="1"/>
    <col min="11776" max="11776" width="6.7109375" style="3" bestFit="1" customWidth="1"/>
    <col min="11777" max="11777" width="4.140625" style="3" bestFit="1" customWidth="1"/>
    <col min="11778" max="11778" width="4.42578125" style="3" bestFit="1" customWidth="1"/>
    <col min="11779" max="11779" width="5" style="3" bestFit="1" customWidth="1"/>
    <col min="11780" max="11780" width="7.140625" style="3" bestFit="1" customWidth="1"/>
    <col min="11781" max="11781" width="6.85546875" style="3" bestFit="1" customWidth="1"/>
    <col min="11782" max="12023" width="8.85546875" style="3"/>
    <col min="12024" max="12024" width="4.7109375" style="3" bestFit="1" customWidth="1"/>
    <col min="12025" max="12025" width="2.28515625" style="3" customWidth="1"/>
    <col min="12026" max="12026" width="3.140625" style="3" bestFit="1" customWidth="1"/>
    <col min="12027" max="12027" width="13.42578125" style="3" bestFit="1" customWidth="1"/>
    <col min="12028" max="12028" width="41.85546875" style="3" bestFit="1" customWidth="1"/>
    <col min="12029" max="12029" width="4.42578125" style="3" customWidth="1"/>
    <col min="12030" max="12030" width="7" style="3" bestFit="1" customWidth="1"/>
    <col min="12031" max="12031" width="6.85546875" style="3" bestFit="1" customWidth="1"/>
    <col min="12032" max="12032" width="6.7109375" style="3" bestFit="1" customWidth="1"/>
    <col min="12033" max="12033" width="4.140625" style="3" bestFit="1" customWidth="1"/>
    <col min="12034" max="12034" width="4.42578125" style="3" bestFit="1" customWidth="1"/>
    <col min="12035" max="12035" width="5" style="3" bestFit="1" customWidth="1"/>
    <col min="12036" max="12036" width="7.140625" style="3" bestFit="1" customWidth="1"/>
    <col min="12037" max="12037" width="6.85546875" style="3" bestFit="1" customWidth="1"/>
    <col min="12038" max="12279" width="8.85546875" style="3"/>
    <col min="12280" max="12280" width="4.7109375" style="3" bestFit="1" customWidth="1"/>
    <col min="12281" max="12281" width="2.28515625" style="3" customWidth="1"/>
    <col min="12282" max="12282" width="3.140625" style="3" bestFit="1" customWidth="1"/>
    <col min="12283" max="12283" width="13.42578125" style="3" bestFit="1" customWidth="1"/>
    <col min="12284" max="12284" width="41.85546875" style="3" bestFit="1" customWidth="1"/>
    <col min="12285" max="12285" width="4.42578125" style="3" customWidth="1"/>
    <col min="12286" max="12286" width="7" style="3" bestFit="1" customWidth="1"/>
    <col min="12287" max="12287" width="6.85546875" style="3" bestFit="1" customWidth="1"/>
    <col min="12288" max="12288" width="6.7109375" style="3" bestFit="1" customWidth="1"/>
    <col min="12289" max="12289" width="4.140625" style="3" bestFit="1" customWidth="1"/>
    <col min="12290" max="12290" width="4.42578125" style="3" bestFit="1" customWidth="1"/>
    <col min="12291" max="12291" width="5" style="3" bestFit="1" customWidth="1"/>
    <col min="12292" max="12292" width="7.140625" style="3" bestFit="1" customWidth="1"/>
    <col min="12293" max="12293" width="6.85546875" style="3" bestFit="1" customWidth="1"/>
    <col min="12294" max="12535" width="8.85546875" style="3"/>
    <col min="12536" max="12536" width="4.7109375" style="3" bestFit="1" customWidth="1"/>
    <col min="12537" max="12537" width="2.28515625" style="3" customWidth="1"/>
    <col min="12538" max="12538" width="3.140625" style="3" bestFit="1" customWidth="1"/>
    <col min="12539" max="12539" width="13.42578125" style="3" bestFit="1" customWidth="1"/>
    <col min="12540" max="12540" width="41.85546875" style="3" bestFit="1" customWidth="1"/>
    <col min="12541" max="12541" width="4.42578125" style="3" customWidth="1"/>
    <col min="12542" max="12542" width="7" style="3" bestFit="1" customWidth="1"/>
    <col min="12543" max="12543" width="6.85546875" style="3" bestFit="1" customWidth="1"/>
    <col min="12544" max="12544" width="6.7109375" style="3" bestFit="1" customWidth="1"/>
    <col min="12545" max="12545" width="4.140625" style="3" bestFit="1" customWidth="1"/>
    <col min="12546" max="12546" width="4.42578125" style="3" bestFit="1" customWidth="1"/>
    <col min="12547" max="12547" width="5" style="3" bestFit="1" customWidth="1"/>
    <col min="12548" max="12548" width="7.140625" style="3" bestFit="1" customWidth="1"/>
    <col min="12549" max="12549" width="6.85546875" style="3" bestFit="1" customWidth="1"/>
    <col min="12550" max="12791" width="8.85546875" style="3"/>
    <col min="12792" max="12792" width="4.7109375" style="3" bestFit="1" customWidth="1"/>
    <col min="12793" max="12793" width="2.28515625" style="3" customWidth="1"/>
    <col min="12794" max="12794" width="3.140625" style="3" bestFit="1" customWidth="1"/>
    <col min="12795" max="12795" width="13.42578125" style="3" bestFit="1" customWidth="1"/>
    <col min="12796" max="12796" width="41.85546875" style="3" bestFit="1" customWidth="1"/>
    <col min="12797" max="12797" width="4.42578125" style="3" customWidth="1"/>
    <col min="12798" max="12798" width="7" style="3" bestFit="1" customWidth="1"/>
    <col min="12799" max="12799" width="6.85546875" style="3" bestFit="1" customWidth="1"/>
    <col min="12800" max="12800" width="6.7109375" style="3" bestFit="1" customWidth="1"/>
    <col min="12801" max="12801" width="4.140625" style="3" bestFit="1" customWidth="1"/>
    <col min="12802" max="12802" width="4.42578125" style="3" bestFit="1" customWidth="1"/>
    <col min="12803" max="12803" width="5" style="3" bestFit="1" customWidth="1"/>
    <col min="12804" max="12804" width="7.140625" style="3" bestFit="1" customWidth="1"/>
    <col min="12805" max="12805" width="6.85546875" style="3" bestFit="1" customWidth="1"/>
    <col min="12806" max="13047" width="8.85546875" style="3"/>
    <col min="13048" max="13048" width="4.7109375" style="3" bestFit="1" customWidth="1"/>
    <col min="13049" max="13049" width="2.28515625" style="3" customWidth="1"/>
    <col min="13050" max="13050" width="3.140625" style="3" bestFit="1" customWidth="1"/>
    <col min="13051" max="13051" width="13.42578125" style="3" bestFit="1" customWidth="1"/>
    <col min="13052" max="13052" width="41.85546875" style="3" bestFit="1" customWidth="1"/>
    <col min="13053" max="13053" width="4.42578125" style="3" customWidth="1"/>
    <col min="13054" max="13054" width="7" style="3" bestFit="1" customWidth="1"/>
    <col min="13055" max="13055" width="6.85546875" style="3" bestFit="1" customWidth="1"/>
    <col min="13056" max="13056" width="6.7109375" style="3" bestFit="1" customWidth="1"/>
    <col min="13057" max="13057" width="4.140625" style="3" bestFit="1" customWidth="1"/>
    <col min="13058" max="13058" width="4.42578125" style="3" bestFit="1" customWidth="1"/>
    <col min="13059" max="13059" width="5" style="3" bestFit="1" customWidth="1"/>
    <col min="13060" max="13060" width="7.140625" style="3" bestFit="1" customWidth="1"/>
    <col min="13061" max="13061" width="6.85546875" style="3" bestFit="1" customWidth="1"/>
    <col min="13062" max="13303" width="8.85546875" style="3"/>
    <col min="13304" max="13304" width="4.7109375" style="3" bestFit="1" customWidth="1"/>
    <col min="13305" max="13305" width="2.28515625" style="3" customWidth="1"/>
    <col min="13306" max="13306" width="3.140625" style="3" bestFit="1" customWidth="1"/>
    <col min="13307" max="13307" width="13.42578125" style="3" bestFit="1" customWidth="1"/>
    <col min="13308" max="13308" width="41.85546875" style="3" bestFit="1" customWidth="1"/>
    <col min="13309" max="13309" width="4.42578125" style="3" customWidth="1"/>
    <col min="13310" max="13310" width="7" style="3" bestFit="1" customWidth="1"/>
    <col min="13311" max="13311" width="6.85546875" style="3" bestFit="1" customWidth="1"/>
    <col min="13312" max="13312" width="6.7109375" style="3" bestFit="1" customWidth="1"/>
    <col min="13313" max="13313" width="4.140625" style="3" bestFit="1" customWidth="1"/>
    <col min="13314" max="13314" width="4.42578125" style="3" bestFit="1" customWidth="1"/>
    <col min="13315" max="13315" width="5" style="3" bestFit="1" customWidth="1"/>
    <col min="13316" max="13316" width="7.140625" style="3" bestFit="1" customWidth="1"/>
    <col min="13317" max="13317" width="6.85546875" style="3" bestFit="1" customWidth="1"/>
    <col min="13318" max="13559" width="8.85546875" style="3"/>
    <col min="13560" max="13560" width="4.7109375" style="3" bestFit="1" customWidth="1"/>
    <col min="13561" max="13561" width="2.28515625" style="3" customWidth="1"/>
    <col min="13562" max="13562" width="3.140625" style="3" bestFit="1" customWidth="1"/>
    <col min="13563" max="13563" width="13.42578125" style="3" bestFit="1" customWidth="1"/>
    <col min="13564" max="13564" width="41.85546875" style="3" bestFit="1" customWidth="1"/>
    <col min="13565" max="13565" width="4.42578125" style="3" customWidth="1"/>
    <col min="13566" max="13566" width="7" style="3" bestFit="1" customWidth="1"/>
    <col min="13567" max="13567" width="6.85546875" style="3" bestFit="1" customWidth="1"/>
    <col min="13568" max="13568" width="6.7109375" style="3" bestFit="1" customWidth="1"/>
    <col min="13569" max="13569" width="4.140625" style="3" bestFit="1" customWidth="1"/>
    <col min="13570" max="13570" width="4.42578125" style="3" bestFit="1" customWidth="1"/>
    <col min="13571" max="13571" width="5" style="3" bestFit="1" customWidth="1"/>
    <col min="13572" max="13572" width="7.140625" style="3" bestFit="1" customWidth="1"/>
    <col min="13573" max="13573" width="6.85546875" style="3" bestFit="1" customWidth="1"/>
    <col min="13574" max="13815" width="8.85546875" style="3"/>
    <col min="13816" max="13816" width="4.7109375" style="3" bestFit="1" customWidth="1"/>
    <col min="13817" max="13817" width="2.28515625" style="3" customWidth="1"/>
    <col min="13818" max="13818" width="3.140625" style="3" bestFit="1" customWidth="1"/>
    <col min="13819" max="13819" width="13.42578125" style="3" bestFit="1" customWidth="1"/>
    <col min="13820" max="13820" width="41.85546875" style="3" bestFit="1" customWidth="1"/>
    <col min="13821" max="13821" width="4.42578125" style="3" customWidth="1"/>
    <col min="13822" max="13822" width="7" style="3" bestFit="1" customWidth="1"/>
    <col min="13823" max="13823" width="6.85546875" style="3" bestFit="1" customWidth="1"/>
    <col min="13824" max="13824" width="6.7109375" style="3" bestFit="1" customWidth="1"/>
    <col min="13825" max="13825" width="4.140625" style="3" bestFit="1" customWidth="1"/>
    <col min="13826" max="13826" width="4.42578125" style="3" bestFit="1" customWidth="1"/>
    <col min="13827" max="13827" width="5" style="3" bestFit="1" customWidth="1"/>
    <col min="13828" max="13828" width="7.140625" style="3" bestFit="1" customWidth="1"/>
    <col min="13829" max="13829" width="6.85546875" style="3" bestFit="1" customWidth="1"/>
    <col min="13830" max="14071" width="8.85546875" style="3"/>
    <col min="14072" max="14072" width="4.7109375" style="3" bestFit="1" customWidth="1"/>
    <col min="14073" max="14073" width="2.28515625" style="3" customWidth="1"/>
    <col min="14074" max="14074" width="3.140625" style="3" bestFit="1" customWidth="1"/>
    <col min="14075" max="14075" width="13.42578125" style="3" bestFit="1" customWidth="1"/>
    <col min="14076" max="14076" width="41.85546875" style="3" bestFit="1" customWidth="1"/>
    <col min="14077" max="14077" width="4.42578125" style="3" customWidth="1"/>
    <col min="14078" max="14078" width="7" style="3" bestFit="1" customWidth="1"/>
    <col min="14079" max="14079" width="6.85546875" style="3" bestFit="1" customWidth="1"/>
    <col min="14080" max="14080" width="6.7109375" style="3" bestFit="1" customWidth="1"/>
    <col min="14081" max="14081" width="4.140625" style="3" bestFit="1" customWidth="1"/>
    <col min="14082" max="14082" width="4.42578125" style="3" bestFit="1" customWidth="1"/>
    <col min="14083" max="14083" width="5" style="3" bestFit="1" customWidth="1"/>
    <col min="14084" max="14084" width="7.140625" style="3" bestFit="1" customWidth="1"/>
    <col min="14085" max="14085" width="6.85546875" style="3" bestFit="1" customWidth="1"/>
    <col min="14086" max="14327" width="8.85546875" style="3"/>
    <col min="14328" max="14328" width="4.7109375" style="3" bestFit="1" customWidth="1"/>
    <col min="14329" max="14329" width="2.28515625" style="3" customWidth="1"/>
    <col min="14330" max="14330" width="3.140625" style="3" bestFit="1" customWidth="1"/>
    <col min="14331" max="14331" width="13.42578125" style="3" bestFit="1" customWidth="1"/>
    <col min="14332" max="14332" width="41.85546875" style="3" bestFit="1" customWidth="1"/>
    <col min="14333" max="14333" width="4.42578125" style="3" customWidth="1"/>
    <col min="14334" max="14334" width="7" style="3" bestFit="1" customWidth="1"/>
    <col min="14335" max="14335" width="6.85546875" style="3" bestFit="1" customWidth="1"/>
    <col min="14336" max="14336" width="6.7109375" style="3" bestFit="1" customWidth="1"/>
    <col min="14337" max="14337" width="4.140625" style="3" bestFit="1" customWidth="1"/>
    <col min="14338" max="14338" width="4.42578125" style="3" bestFit="1" customWidth="1"/>
    <col min="14339" max="14339" width="5" style="3" bestFit="1" customWidth="1"/>
    <col min="14340" max="14340" width="7.140625" style="3" bestFit="1" customWidth="1"/>
    <col min="14341" max="14341" width="6.85546875" style="3" bestFit="1" customWidth="1"/>
    <col min="14342" max="14583" width="8.85546875" style="3"/>
    <col min="14584" max="14584" width="4.7109375" style="3" bestFit="1" customWidth="1"/>
    <col min="14585" max="14585" width="2.28515625" style="3" customWidth="1"/>
    <col min="14586" max="14586" width="3.140625" style="3" bestFit="1" customWidth="1"/>
    <col min="14587" max="14587" width="13.42578125" style="3" bestFit="1" customWidth="1"/>
    <col min="14588" max="14588" width="41.85546875" style="3" bestFit="1" customWidth="1"/>
    <col min="14589" max="14589" width="4.42578125" style="3" customWidth="1"/>
    <col min="14590" max="14590" width="7" style="3" bestFit="1" customWidth="1"/>
    <col min="14591" max="14591" width="6.85546875" style="3" bestFit="1" customWidth="1"/>
    <col min="14592" max="14592" width="6.7109375" style="3" bestFit="1" customWidth="1"/>
    <col min="14593" max="14593" width="4.140625" style="3" bestFit="1" customWidth="1"/>
    <col min="14594" max="14594" width="4.42578125" style="3" bestFit="1" customWidth="1"/>
    <col min="14595" max="14595" width="5" style="3" bestFit="1" customWidth="1"/>
    <col min="14596" max="14596" width="7.140625" style="3" bestFit="1" customWidth="1"/>
    <col min="14597" max="14597" width="6.85546875" style="3" bestFit="1" customWidth="1"/>
    <col min="14598" max="14839" width="8.85546875" style="3"/>
    <col min="14840" max="14840" width="4.7109375" style="3" bestFit="1" customWidth="1"/>
    <col min="14841" max="14841" width="2.28515625" style="3" customWidth="1"/>
    <col min="14842" max="14842" width="3.140625" style="3" bestFit="1" customWidth="1"/>
    <col min="14843" max="14843" width="13.42578125" style="3" bestFit="1" customWidth="1"/>
    <col min="14844" max="14844" width="41.85546875" style="3" bestFit="1" customWidth="1"/>
    <col min="14845" max="14845" width="4.42578125" style="3" customWidth="1"/>
    <col min="14846" max="14846" width="7" style="3" bestFit="1" customWidth="1"/>
    <col min="14847" max="14847" width="6.85546875" style="3" bestFit="1" customWidth="1"/>
    <col min="14848" max="14848" width="6.7109375" style="3" bestFit="1" customWidth="1"/>
    <col min="14849" max="14849" width="4.140625" style="3" bestFit="1" customWidth="1"/>
    <col min="14850" max="14850" width="4.42578125" style="3" bestFit="1" customWidth="1"/>
    <col min="14851" max="14851" width="5" style="3" bestFit="1" customWidth="1"/>
    <col min="14852" max="14852" width="7.140625" style="3" bestFit="1" customWidth="1"/>
    <col min="14853" max="14853" width="6.85546875" style="3" bestFit="1" customWidth="1"/>
    <col min="14854" max="15095" width="8.85546875" style="3"/>
    <col min="15096" max="15096" width="4.7109375" style="3" bestFit="1" customWidth="1"/>
    <col min="15097" max="15097" width="2.28515625" style="3" customWidth="1"/>
    <col min="15098" max="15098" width="3.140625" style="3" bestFit="1" customWidth="1"/>
    <col min="15099" max="15099" width="13.42578125" style="3" bestFit="1" customWidth="1"/>
    <col min="15100" max="15100" width="41.85546875" style="3" bestFit="1" customWidth="1"/>
    <col min="15101" max="15101" width="4.42578125" style="3" customWidth="1"/>
    <col min="15102" max="15102" width="7" style="3" bestFit="1" customWidth="1"/>
    <col min="15103" max="15103" width="6.85546875" style="3" bestFit="1" customWidth="1"/>
    <col min="15104" max="15104" width="6.7109375" style="3" bestFit="1" customWidth="1"/>
    <col min="15105" max="15105" width="4.140625" style="3" bestFit="1" customWidth="1"/>
    <col min="15106" max="15106" width="4.42578125" style="3" bestFit="1" customWidth="1"/>
    <col min="15107" max="15107" width="5" style="3" bestFit="1" customWidth="1"/>
    <col min="15108" max="15108" width="7.140625" style="3" bestFit="1" customWidth="1"/>
    <col min="15109" max="15109" width="6.85546875" style="3" bestFit="1" customWidth="1"/>
    <col min="15110" max="15351" width="8.85546875" style="3"/>
    <col min="15352" max="15352" width="4.7109375" style="3" bestFit="1" customWidth="1"/>
    <col min="15353" max="15353" width="2.28515625" style="3" customWidth="1"/>
    <col min="15354" max="15354" width="3.140625" style="3" bestFit="1" customWidth="1"/>
    <col min="15355" max="15355" width="13.42578125" style="3" bestFit="1" customWidth="1"/>
    <col min="15356" max="15356" width="41.85546875" style="3" bestFit="1" customWidth="1"/>
    <col min="15357" max="15357" width="4.42578125" style="3" customWidth="1"/>
    <col min="15358" max="15358" width="7" style="3" bestFit="1" customWidth="1"/>
    <col min="15359" max="15359" width="6.85546875" style="3" bestFit="1" customWidth="1"/>
    <col min="15360" max="15360" width="6.7109375" style="3" bestFit="1" customWidth="1"/>
    <col min="15361" max="15361" width="4.140625" style="3" bestFit="1" customWidth="1"/>
    <col min="15362" max="15362" width="4.42578125" style="3" bestFit="1" customWidth="1"/>
    <col min="15363" max="15363" width="5" style="3" bestFit="1" customWidth="1"/>
    <col min="15364" max="15364" width="7.140625" style="3" bestFit="1" customWidth="1"/>
    <col min="15365" max="15365" width="6.85546875" style="3" bestFit="1" customWidth="1"/>
    <col min="15366" max="15607" width="8.85546875" style="3"/>
    <col min="15608" max="15608" width="4.7109375" style="3" bestFit="1" customWidth="1"/>
    <col min="15609" max="15609" width="2.28515625" style="3" customWidth="1"/>
    <col min="15610" max="15610" width="3.140625" style="3" bestFit="1" customWidth="1"/>
    <col min="15611" max="15611" width="13.42578125" style="3" bestFit="1" customWidth="1"/>
    <col min="15612" max="15612" width="41.85546875" style="3" bestFit="1" customWidth="1"/>
    <col min="15613" max="15613" width="4.42578125" style="3" customWidth="1"/>
    <col min="15614" max="15614" width="7" style="3" bestFit="1" customWidth="1"/>
    <col min="15615" max="15615" width="6.85546875" style="3" bestFit="1" customWidth="1"/>
    <col min="15616" max="15616" width="6.7109375" style="3" bestFit="1" customWidth="1"/>
    <col min="15617" max="15617" width="4.140625" style="3" bestFit="1" customWidth="1"/>
    <col min="15618" max="15618" width="4.42578125" style="3" bestFit="1" customWidth="1"/>
    <col min="15619" max="15619" width="5" style="3" bestFit="1" customWidth="1"/>
    <col min="15620" max="15620" width="7.140625" style="3" bestFit="1" customWidth="1"/>
    <col min="15621" max="15621" width="6.85546875" style="3" bestFit="1" customWidth="1"/>
    <col min="15622" max="15863" width="8.85546875" style="3"/>
    <col min="15864" max="15864" width="4.7109375" style="3" bestFit="1" customWidth="1"/>
    <col min="15865" max="15865" width="2.28515625" style="3" customWidth="1"/>
    <col min="15866" max="15866" width="3.140625" style="3" bestFit="1" customWidth="1"/>
    <col min="15867" max="15867" width="13.42578125" style="3" bestFit="1" customWidth="1"/>
    <col min="15868" max="15868" width="41.85546875" style="3" bestFit="1" customWidth="1"/>
    <col min="15869" max="15869" width="4.42578125" style="3" customWidth="1"/>
    <col min="15870" max="15870" width="7" style="3" bestFit="1" customWidth="1"/>
    <col min="15871" max="15871" width="6.85546875" style="3" bestFit="1" customWidth="1"/>
    <col min="15872" max="15872" width="6.7109375" style="3" bestFit="1" customWidth="1"/>
    <col min="15873" max="15873" width="4.140625" style="3" bestFit="1" customWidth="1"/>
    <col min="15874" max="15874" width="4.42578125" style="3" bestFit="1" customWidth="1"/>
    <col min="15875" max="15875" width="5" style="3" bestFit="1" customWidth="1"/>
    <col min="15876" max="15876" width="7.140625" style="3" bestFit="1" customWidth="1"/>
    <col min="15877" max="15877" width="6.85546875" style="3" bestFit="1" customWidth="1"/>
    <col min="15878" max="16119" width="8.85546875" style="3"/>
    <col min="16120" max="16120" width="4.7109375" style="3" bestFit="1" customWidth="1"/>
    <col min="16121" max="16121" width="2.28515625" style="3" customWidth="1"/>
    <col min="16122" max="16122" width="3.140625" style="3" bestFit="1" customWidth="1"/>
    <col min="16123" max="16123" width="13.42578125" style="3" bestFit="1" customWidth="1"/>
    <col min="16124" max="16124" width="41.85546875" style="3" bestFit="1" customWidth="1"/>
    <col min="16125" max="16125" width="4.42578125" style="3" customWidth="1"/>
    <col min="16126" max="16126" width="7" style="3" bestFit="1" customWidth="1"/>
    <col min="16127" max="16127" width="6.85546875" style="3" bestFit="1" customWidth="1"/>
    <col min="16128" max="16128" width="6.7109375" style="3" bestFit="1" customWidth="1"/>
    <col min="16129" max="16129" width="4.140625" style="3" bestFit="1" customWidth="1"/>
    <col min="16130" max="16130" width="4.42578125" style="3" bestFit="1" customWidth="1"/>
    <col min="16131" max="16131" width="5" style="3" bestFit="1" customWidth="1"/>
    <col min="16132" max="16132" width="7.140625" style="3" bestFit="1" customWidth="1"/>
    <col min="16133" max="16133" width="6.85546875" style="3" bestFit="1" customWidth="1"/>
    <col min="16134" max="16384" width="8.85546875" style="3"/>
  </cols>
  <sheetData>
    <row r="1" spans="1:20" ht="18.399999999999999" x14ac:dyDescent="0.4">
      <c r="A1" s="1" t="s">
        <v>4</v>
      </c>
      <c r="J1" s="39" t="s">
        <v>96</v>
      </c>
      <c r="N1" s="10"/>
      <c r="O1" s="10"/>
      <c r="P1" s="10"/>
      <c r="Q1" s="10"/>
    </row>
    <row r="2" spans="1:20" s="10" customFormat="1" ht="21" x14ac:dyDescent="0.35">
      <c r="A2" s="6"/>
      <c r="B2" s="7"/>
      <c r="C2" s="8"/>
      <c r="D2" s="1" t="s">
        <v>1</v>
      </c>
      <c r="E2" s="155"/>
      <c r="F2" s="48" t="s">
        <v>99</v>
      </c>
      <c r="G2" s="217"/>
      <c r="H2" s="218"/>
      <c r="I2" s="6"/>
      <c r="J2" s="239" t="s">
        <v>149</v>
      </c>
      <c r="K2" s="240"/>
      <c r="L2" s="156"/>
    </row>
    <row r="3" spans="1:20" ht="18.75" x14ac:dyDescent="0.3">
      <c r="A3" s="9"/>
      <c r="B3" s="7"/>
      <c r="C3" s="11"/>
      <c r="D3" s="1" t="s">
        <v>5</v>
      </c>
      <c r="E3" s="197"/>
      <c r="I3" s="49"/>
      <c r="J3" s="49"/>
      <c r="K3" s="49"/>
      <c r="L3" s="49"/>
      <c r="M3" s="220" t="s">
        <v>6</v>
      </c>
      <c r="N3" s="221"/>
      <c r="O3" s="10"/>
      <c r="P3" s="10"/>
      <c r="Q3" s="10"/>
      <c r="R3" s="10"/>
      <c r="S3" s="10"/>
      <c r="T3" s="38"/>
    </row>
    <row r="4" spans="1:20" ht="18.399999999999999" x14ac:dyDescent="0.4">
      <c r="A4" s="9"/>
      <c r="B4" s="7"/>
      <c r="C4" s="11"/>
      <c r="D4" s="1" t="s">
        <v>2</v>
      </c>
      <c r="E4" s="40" t="str">
        <f>IF($L$2="EL","Elettrica",IF($L$2="EN","Energetica ",IF($L$2="tp","Tecnologie e produzione ","abbreviazione errata")))</f>
        <v>abbreviazione errata</v>
      </c>
      <c r="F4" s="11"/>
      <c r="G4" s="9"/>
      <c r="H4" s="9"/>
      <c r="I4" s="12"/>
      <c r="J4" s="222" t="s">
        <v>7</v>
      </c>
      <c r="K4" s="223"/>
      <c r="L4" s="12"/>
      <c r="M4" s="46"/>
      <c r="N4" s="47" t="s">
        <v>8</v>
      </c>
      <c r="O4" s="10"/>
      <c r="P4" s="10"/>
      <c r="Q4" s="10"/>
      <c r="R4" s="10"/>
      <c r="S4" s="10"/>
      <c r="T4" s="38"/>
    </row>
    <row r="5" spans="1:20" ht="18.399999999999999" x14ac:dyDescent="0.4">
      <c r="A5" s="13"/>
      <c r="B5" s="44"/>
      <c r="C5" s="42" t="s">
        <v>0</v>
      </c>
      <c r="D5" s="41" t="s">
        <v>9</v>
      </c>
      <c r="E5" s="41" t="s">
        <v>10</v>
      </c>
      <c r="F5" s="42" t="s">
        <v>11</v>
      </c>
      <c r="G5" s="43" t="s">
        <v>12</v>
      </c>
      <c r="H5" s="43" t="s">
        <v>101</v>
      </c>
      <c r="I5" s="42" t="s">
        <v>13</v>
      </c>
      <c r="J5" s="42" t="s">
        <v>121</v>
      </c>
      <c r="K5" s="42" t="s">
        <v>14</v>
      </c>
      <c r="L5" s="42" t="s">
        <v>100</v>
      </c>
      <c r="M5" s="42" t="s">
        <v>14</v>
      </c>
      <c r="N5" s="45">
        <f>IF(SUM(L7:L60)=0,0,IF(SUM(L7:L60)=18,18,IF(SUM(L7:L60)&lt;18,SUM(L7:L60),"detrazione &gt; 18")))</f>
        <v>0</v>
      </c>
      <c r="O5" s="10"/>
      <c r="P5" s="10"/>
      <c r="Q5" s="10"/>
      <c r="R5" s="38"/>
      <c r="S5" s="38"/>
    </row>
    <row r="6" spans="1:20" ht="15.6" customHeight="1" x14ac:dyDescent="0.3">
      <c r="A6" s="224" t="s">
        <v>125</v>
      </c>
      <c r="B6" s="14" t="s">
        <v>15</v>
      </c>
      <c r="C6" s="15"/>
      <c r="D6" s="16"/>
      <c r="E6" s="16"/>
      <c r="F6" s="17"/>
      <c r="G6" s="16"/>
      <c r="H6" s="16"/>
      <c r="I6" s="16"/>
      <c r="J6" s="16"/>
      <c r="K6" s="16"/>
      <c r="L6" s="16"/>
      <c r="M6" s="16"/>
      <c r="N6" s="18"/>
      <c r="O6" s="10"/>
      <c r="P6" s="10"/>
      <c r="Q6" s="10"/>
      <c r="R6" s="38"/>
      <c r="S6" s="38"/>
    </row>
    <row r="7" spans="1:20" ht="18.75" x14ac:dyDescent="0.3">
      <c r="A7" s="225"/>
      <c r="B7" s="19"/>
      <c r="C7" s="111">
        <v>1</v>
      </c>
      <c r="D7" s="112" t="s">
        <v>19</v>
      </c>
      <c r="E7" s="113" t="s">
        <v>85</v>
      </c>
      <c r="F7" s="114">
        <v>12</v>
      </c>
      <c r="G7" s="114" t="s">
        <v>18</v>
      </c>
      <c r="H7" s="157">
        <v>12</v>
      </c>
      <c r="I7" s="157"/>
      <c r="J7" s="160"/>
      <c r="K7" s="123" t="str">
        <f>IF(AND(J7="si",H7&gt;0),0.5,"")</f>
        <v/>
      </c>
      <c r="L7" s="160"/>
      <c r="M7" s="116">
        <f>IF(H7=0,0,IF(L7&gt;0,IF(L7&lt;F7,(H7-L7)*I7,IF(L7&gt;H7,IF(OR(G7="S",G7="A"),IF((H7-L7),"CFU detr. &gt; CFU sost. ",(H7-L7)*I7),"CFU detr. &gt; CFU manifesto studi"),(H7-L7)*I7)),IF(AND(H7&gt;F7,L7=""),H7*I7,IF(AND(H7=F7,L7=""),F7*I7,IF(L7=0,"dato non consentito","CFU sost.&gt; CFU manifesto studi")))))</f>
        <v>0</v>
      </c>
      <c r="N7" s="117">
        <f>IF(L7&gt;0,IF(G7="C","errore materia caratterizzante",L7),0)</f>
        <v>0</v>
      </c>
      <c r="O7" s="10"/>
      <c r="P7" s="10"/>
      <c r="Q7" s="10"/>
      <c r="R7" s="38"/>
      <c r="S7" s="38"/>
    </row>
    <row r="8" spans="1:20" ht="18.75" x14ac:dyDescent="0.3">
      <c r="A8" s="225"/>
      <c r="B8" s="19"/>
      <c r="C8" s="111">
        <v>2</v>
      </c>
      <c r="D8" s="112" t="s">
        <v>86</v>
      </c>
      <c r="E8" s="113" t="s">
        <v>87</v>
      </c>
      <c r="F8" s="114">
        <v>6</v>
      </c>
      <c r="G8" s="114" t="s">
        <v>18</v>
      </c>
      <c r="H8" s="157">
        <v>6</v>
      </c>
      <c r="I8" s="157"/>
      <c r="J8" s="160"/>
      <c r="K8" s="123" t="str">
        <f t="shared" ref="K8:K13" si="0">IF(AND(J8="si",H8&gt;0),0.5,"")</f>
        <v/>
      </c>
      <c r="L8" s="160"/>
      <c r="M8" s="116">
        <f t="shared" ref="M8:M13" si="1">IF(H8=0,0,IF(L8&gt;0,IF(L8&lt;F8,(H8-L8)*I8,IF(L8&gt;H8,IF(OR(G8="S",G8="A"),IF((H8-L8),"CFU detr. &gt; CFU sost. ",(H8-L8)*I8),"CFU detr. &gt; CFU manifesto studi"),(H8-L8)*I8)),IF(AND(H8&gt;F8,L8=""),H8*I8,IF(AND(H8=F8,L8=""),F8*I8,IF(L8=0,"dato non consentito","CFU sost.&gt; CFU manifesto studi")))))</f>
        <v>0</v>
      </c>
      <c r="N8" s="117">
        <f t="shared" ref="N8:N13" si="2">IF(L8&gt;0,IF(G8="C","errore materia caratterizzante",L8),0)</f>
        <v>0</v>
      </c>
      <c r="O8" s="10"/>
      <c r="P8" s="10"/>
      <c r="Q8" s="10"/>
      <c r="R8" s="38"/>
      <c r="S8" s="38"/>
    </row>
    <row r="9" spans="1:20" ht="18.75" x14ac:dyDescent="0.3">
      <c r="A9" s="225"/>
      <c r="B9" s="19"/>
      <c r="C9" s="111">
        <v>3</v>
      </c>
      <c r="D9" s="112" t="s">
        <v>21</v>
      </c>
      <c r="E9" s="113" t="s">
        <v>22</v>
      </c>
      <c r="F9" s="114">
        <v>9</v>
      </c>
      <c r="G9" s="114" t="s">
        <v>18</v>
      </c>
      <c r="H9" s="157">
        <v>9</v>
      </c>
      <c r="I9" s="157"/>
      <c r="J9" s="160"/>
      <c r="K9" s="123" t="str">
        <f t="shared" si="0"/>
        <v/>
      </c>
      <c r="L9" s="160"/>
      <c r="M9" s="116">
        <f t="shared" si="1"/>
        <v>0</v>
      </c>
      <c r="N9" s="117">
        <f t="shared" si="2"/>
        <v>0</v>
      </c>
      <c r="O9" s="10"/>
      <c r="P9" s="10"/>
      <c r="Q9" s="10"/>
      <c r="R9" s="38"/>
      <c r="S9" s="38"/>
    </row>
    <row r="10" spans="1:20" ht="18.75" x14ac:dyDescent="0.3">
      <c r="A10" s="225"/>
      <c r="B10" s="19"/>
      <c r="C10" s="111">
        <v>4</v>
      </c>
      <c r="D10" s="112" t="s">
        <v>23</v>
      </c>
      <c r="E10" s="113" t="s">
        <v>24</v>
      </c>
      <c r="F10" s="114">
        <v>9</v>
      </c>
      <c r="G10" s="114" t="s">
        <v>25</v>
      </c>
      <c r="H10" s="157">
        <v>9</v>
      </c>
      <c r="I10" s="157"/>
      <c r="J10" s="160"/>
      <c r="K10" s="123" t="str">
        <f t="shared" si="0"/>
        <v/>
      </c>
      <c r="L10" s="160"/>
      <c r="M10" s="116">
        <f t="shared" si="1"/>
        <v>0</v>
      </c>
      <c r="N10" s="117">
        <f t="shared" si="2"/>
        <v>0</v>
      </c>
      <c r="O10" s="10"/>
      <c r="P10" s="10"/>
      <c r="Q10" s="10"/>
      <c r="R10" s="38"/>
      <c r="S10" s="38"/>
    </row>
    <row r="11" spans="1:20" ht="18.75" x14ac:dyDescent="0.3">
      <c r="A11" s="225"/>
      <c r="B11" s="19"/>
      <c r="C11" s="111">
        <v>5</v>
      </c>
      <c r="D11" s="112" t="s">
        <v>28</v>
      </c>
      <c r="E11" s="113" t="s">
        <v>27</v>
      </c>
      <c r="F11" s="114">
        <v>9</v>
      </c>
      <c r="G11" s="114" t="s">
        <v>18</v>
      </c>
      <c r="H11" s="157">
        <v>9</v>
      </c>
      <c r="I11" s="157"/>
      <c r="J11" s="160"/>
      <c r="K11" s="123" t="str">
        <f t="shared" si="0"/>
        <v/>
      </c>
      <c r="L11" s="160"/>
      <c r="M11" s="116">
        <f t="shared" si="1"/>
        <v>0</v>
      </c>
      <c r="N11" s="117">
        <f t="shared" si="2"/>
        <v>0</v>
      </c>
      <c r="O11" s="10"/>
      <c r="P11" s="10"/>
      <c r="Q11" s="10"/>
      <c r="R11" s="38"/>
      <c r="S11" s="38"/>
    </row>
    <row r="12" spans="1:20" ht="18.75" x14ac:dyDescent="0.3">
      <c r="A12" s="225"/>
      <c r="B12" s="19"/>
      <c r="C12" s="111">
        <v>6</v>
      </c>
      <c r="D12" s="112" t="s">
        <v>88</v>
      </c>
      <c r="E12" s="113" t="s">
        <v>29</v>
      </c>
      <c r="F12" s="114">
        <v>6</v>
      </c>
      <c r="G12" s="114" t="s">
        <v>18</v>
      </c>
      <c r="H12" s="157">
        <v>6</v>
      </c>
      <c r="I12" s="157"/>
      <c r="J12" s="160"/>
      <c r="K12" s="123" t="str">
        <f t="shared" si="0"/>
        <v/>
      </c>
      <c r="L12" s="160"/>
      <c r="M12" s="116">
        <f t="shared" si="1"/>
        <v>0</v>
      </c>
      <c r="N12" s="117">
        <f t="shared" si="2"/>
        <v>0</v>
      </c>
      <c r="O12" s="10"/>
      <c r="P12" s="10"/>
      <c r="Q12" s="10"/>
      <c r="R12" s="38"/>
      <c r="S12" s="38"/>
    </row>
    <row r="13" spans="1:20" ht="18.75" x14ac:dyDescent="0.3">
      <c r="A13" s="225"/>
      <c r="B13" s="19"/>
      <c r="C13" s="111">
        <v>7</v>
      </c>
      <c r="D13" s="112" t="s">
        <v>35</v>
      </c>
      <c r="E13" s="113" t="s">
        <v>36</v>
      </c>
      <c r="F13" s="114">
        <v>6</v>
      </c>
      <c r="G13" s="114" t="s">
        <v>25</v>
      </c>
      <c r="H13" s="157">
        <v>6</v>
      </c>
      <c r="I13" s="157"/>
      <c r="J13" s="160"/>
      <c r="K13" s="123" t="str">
        <f t="shared" si="0"/>
        <v/>
      </c>
      <c r="L13" s="160"/>
      <c r="M13" s="116">
        <f t="shared" si="1"/>
        <v>0</v>
      </c>
      <c r="N13" s="117">
        <f t="shared" si="2"/>
        <v>0</v>
      </c>
      <c r="O13" s="10"/>
      <c r="P13" s="10"/>
      <c r="Q13" s="10"/>
      <c r="R13" s="38"/>
      <c r="S13" s="38"/>
    </row>
    <row r="14" spans="1:20" ht="18.75" x14ac:dyDescent="0.3">
      <c r="A14" s="225"/>
      <c r="B14" s="19"/>
      <c r="C14" s="111">
        <v>8</v>
      </c>
      <c r="D14" s="112"/>
      <c r="E14" s="113" t="s">
        <v>31</v>
      </c>
      <c r="F14" s="170">
        <v>3</v>
      </c>
      <c r="G14" s="170" t="s">
        <v>32</v>
      </c>
      <c r="H14" s="184">
        <v>3</v>
      </c>
      <c r="I14" s="170"/>
      <c r="J14" s="170"/>
      <c r="K14" s="192" t="str">
        <f t="shared" ref="K14" si="3">IF(J14="si",0.5,"")</f>
        <v/>
      </c>
      <c r="L14" s="170"/>
      <c r="M14" s="195"/>
      <c r="N14" s="194"/>
      <c r="O14" s="10"/>
      <c r="P14" s="10"/>
      <c r="Q14" s="10"/>
      <c r="R14" s="38"/>
      <c r="S14" s="38"/>
    </row>
    <row r="15" spans="1:20" s="25" customFormat="1" ht="19.5" thickBot="1" x14ac:dyDescent="0.35">
      <c r="A15" s="226"/>
      <c r="B15" s="27"/>
      <c r="C15" s="53"/>
      <c r="D15" s="54"/>
      <c r="E15" s="55" t="s">
        <v>37</v>
      </c>
      <c r="F15" s="53"/>
      <c r="G15" s="53"/>
      <c r="H15" s="53">
        <f>SUM(H7:H14)</f>
        <v>60</v>
      </c>
      <c r="I15" s="53"/>
      <c r="J15" s="53"/>
      <c r="K15" s="96"/>
      <c r="L15" s="53"/>
      <c r="M15" s="55"/>
      <c r="N15" s="56"/>
      <c r="O15" s="10"/>
      <c r="P15" s="10"/>
      <c r="Q15" s="10"/>
      <c r="R15" s="38"/>
      <c r="S15" s="38"/>
    </row>
    <row r="16" spans="1:20" ht="15.6" customHeight="1" x14ac:dyDescent="0.3">
      <c r="A16" s="227" t="s">
        <v>108</v>
      </c>
      <c r="B16" s="62" t="s">
        <v>15</v>
      </c>
      <c r="C16" s="63"/>
      <c r="D16" s="64"/>
      <c r="E16" s="64"/>
      <c r="F16" s="65"/>
      <c r="G16" s="64"/>
      <c r="H16" s="64"/>
      <c r="I16" s="64"/>
      <c r="J16" s="64"/>
      <c r="K16" s="97"/>
      <c r="L16" s="64"/>
      <c r="M16" s="64"/>
      <c r="N16" s="205"/>
      <c r="O16" s="10"/>
      <c r="P16" s="10"/>
      <c r="Q16" s="10"/>
      <c r="R16" s="38"/>
      <c r="S16" s="38"/>
    </row>
    <row r="17" spans="1:19" ht="18.75" x14ac:dyDescent="0.3">
      <c r="A17" s="228"/>
      <c r="B17" s="19"/>
      <c r="C17" s="111">
        <v>11</v>
      </c>
      <c r="D17" s="111" t="s">
        <v>42</v>
      </c>
      <c r="E17" s="112" t="s">
        <v>43</v>
      </c>
      <c r="F17" s="114">
        <v>9</v>
      </c>
      <c r="G17" s="114" t="s">
        <v>25</v>
      </c>
      <c r="H17" s="157">
        <v>9</v>
      </c>
      <c r="I17" s="157"/>
      <c r="J17" s="160"/>
      <c r="K17" s="123" t="str">
        <f t="shared" ref="K17:K21" si="4">IF(AND(J17="si",H17&gt;0),0.5,"")</f>
        <v/>
      </c>
      <c r="L17" s="160"/>
      <c r="M17" s="116">
        <f t="shared" ref="M17:M21" si="5">IF(H17=0,0,IF(L17&gt;0,IF(L17&lt;F17,(H17-L17)*I17,IF(L17&gt;H17,IF(OR(G17="S",G17="A"),IF((H17-L17),"CFU detr. &gt; CFU sost. ",(H17-L17)*I17),"CFU detr. &gt; CFU manifesto studi"),(H17-L17)*I17)),IF(AND(H17&gt;F17,L17=""),H17*I17,IF(AND(H17=F17,L17=""),F17*I17,IF(L17=0,"dato non consentito","CFU sost.&gt; CFU manifesto studi")))))</f>
        <v>0</v>
      </c>
      <c r="N17" s="117">
        <f t="shared" ref="N17:N20" si="6">IF(L17&gt;0,IF(G17="C","errore materia caratterizzante",L17),0)</f>
        <v>0</v>
      </c>
      <c r="O17" s="10"/>
      <c r="P17" s="10"/>
      <c r="Q17" s="10"/>
      <c r="R17" s="38"/>
      <c r="S17" s="38"/>
    </row>
    <row r="18" spans="1:19" ht="18.75" x14ac:dyDescent="0.3">
      <c r="A18" s="228"/>
      <c r="B18" s="19"/>
      <c r="C18" s="111">
        <v>12</v>
      </c>
      <c r="D18" s="111" t="s">
        <v>137</v>
      </c>
      <c r="E18" s="112" t="s">
        <v>138</v>
      </c>
      <c r="F18" s="114">
        <v>6</v>
      </c>
      <c r="G18" s="114" t="s">
        <v>50</v>
      </c>
      <c r="H18" s="157">
        <v>6</v>
      </c>
      <c r="I18" s="157"/>
      <c r="J18" s="160"/>
      <c r="K18" s="123" t="str">
        <f t="shared" si="4"/>
        <v/>
      </c>
      <c r="L18" s="160"/>
      <c r="M18" s="116">
        <f t="shared" si="5"/>
        <v>0</v>
      </c>
      <c r="N18" s="117">
        <f t="shared" si="6"/>
        <v>0</v>
      </c>
      <c r="O18" s="10"/>
      <c r="P18" s="10"/>
      <c r="Q18" s="10"/>
      <c r="R18" s="38"/>
      <c r="S18" s="38"/>
    </row>
    <row r="19" spans="1:19" ht="18.75" x14ac:dyDescent="0.3">
      <c r="A19" s="228"/>
      <c r="B19" s="19"/>
      <c r="C19" s="111">
        <v>13</v>
      </c>
      <c r="D19" s="112" t="s">
        <v>64</v>
      </c>
      <c r="E19" s="113" t="s">
        <v>90</v>
      </c>
      <c r="F19" s="114">
        <v>9</v>
      </c>
      <c r="G19" s="114" t="s">
        <v>25</v>
      </c>
      <c r="H19" s="157">
        <v>9</v>
      </c>
      <c r="I19" s="157"/>
      <c r="J19" s="160"/>
      <c r="K19" s="123" t="str">
        <f t="shared" si="4"/>
        <v/>
      </c>
      <c r="L19" s="160"/>
      <c r="M19" s="116">
        <f t="shared" si="5"/>
        <v>0</v>
      </c>
      <c r="N19" s="117">
        <f t="shared" si="6"/>
        <v>0</v>
      </c>
      <c r="O19" s="10"/>
      <c r="P19" s="10"/>
      <c r="Q19" s="10"/>
      <c r="R19" s="38"/>
      <c r="S19" s="38"/>
    </row>
    <row r="20" spans="1:19" ht="18.75" x14ac:dyDescent="0.3">
      <c r="A20" s="228"/>
      <c r="B20" s="19"/>
      <c r="C20" s="111">
        <v>14</v>
      </c>
      <c r="D20" s="112" t="s">
        <v>70</v>
      </c>
      <c r="E20" s="112" t="s">
        <v>94</v>
      </c>
      <c r="F20" s="114">
        <v>9</v>
      </c>
      <c r="G20" s="114" t="s">
        <v>25</v>
      </c>
      <c r="H20" s="157">
        <v>9</v>
      </c>
      <c r="I20" s="157"/>
      <c r="J20" s="160"/>
      <c r="K20" s="123" t="str">
        <f t="shared" si="4"/>
        <v/>
      </c>
      <c r="L20" s="160"/>
      <c r="M20" s="116">
        <f t="shared" si="5"/>
        <v>0</v>
      </c>
      <c r="N20" s="117">
        <f t="shared" si="6"/>
        <v>0</v>
      </c>
      <c r="O20" s="10"/>
      <c r="P20" s="10"/>
      <c r="Q20" s="10"/>
    </row>
    <row r="21" spans="1:19" ht="18.75" x14ac:dyDescent="0.3">
      <c r="A21" s="228"/>
      <c r="B21" s="26"/>
      <c r="C21" s="111">
        <v>15</v>
      </c>
      <c r="D21" s="111" t="s">
        <v>40</v>
      </c>
      <c r="E21" s="111"/>
      <c r="F21" s="114">
        <v>6</v>
      </c>
      <c r="G21" s="114" t="s">
        <v>41</v>
      </c>
      <c r="H21" s="157">
        <v>6</v>
      </c>
      <c r="I21" s="157"/>
      <c r="J21" s="160"/>
      <c r="K21" s="123" t="str">
        <f t="shared" si="4"/>
        <v/>
      </c>
      <c r="L21" s="160"/>
      <c r="M21" s="116">
        <f t="shared" si="5"/>
        <v>0</v>
      </c>
      <c r="N21" s="206">
        <f>IF(I21=0,0,IF(M21&gt;0,IF(M21&lt;G21,(I21-M21)*J21,IF(M21&gt;I21,IF(OR(H21="S",H21="A"),IF((I21-M21),"CFU detr. &gt; CFU sost. ",(I21-M21)*J21),"CFU detr. &gt; CFU manifesto studi"),(I21-M21)*J21)),IF(AND(I21&gt;G21,M21=""),I21*J21,IF(AND(I21=G21,M21=""),G21*J21,IF(M21=0,"dato non consentito","CFU sost.&gt; CFU manifesto studi")))))</f>
        <v>0</v>
      </c>
      <c r="O21" s="10"/>
      <c r="P21" s="10"/>
    </row>
    <row r="22" spans="1:19" ht="8.4499999999999993" customHeight="1" x14ac:dyDescent="0.3">
      <c r="A22" s="228"/>
      <c r="B22" s="20"/>
      <c r="C22" s="21"/>
      <c r="D22" s="22"/>
      <c r="E22" s="23"/>
      <c r="F22" s="21"/>
      <c r="G22" s="21"/>
      <c r="H22" s="23"/>
      <c r="I22" s="21"/>
      <c r="J22" s="21"/>
      <c r="K22" s="98"/>
      <c r="L22" s="21"/>
      <c r="M22" s="23"/>
      <c r="N22" s="24"/>
      <c r="O22" s="10"/>
      <c r="P22" s="10"/>
      <c r="Q22" s="10"/>
    </row>
    <row r="23" spans="1:19" ht="18.75" x14ac:dyDescent="0.3">
      <c r="A23" s="228"/>
      <c r="B23" s="14" t="s">
        <v>34</v>
      </c>
      <c r="C23" s="15"/>
      <c r="D23" s="16"/>
      <c r="E23" s="16"/>
      <c r="F23" s="17"/>
      <c r="G23" s="16"/>
      <c r="H23" s="16"/>
      <c r="I23" s="16"/>
      <c r="J23" s="16"/>
      <c r="K23" s="99"/>
      <c r="L23" s="16"/>
      <c r="M23" s="16"/>
      <c r="N23" s="18"/>
      <c r="O23" s="10"/>
      <c r="P23" s="10"/>
      <c r="Q23" s="10"/>
    </row>
    <row r="24" spans="1:19" ht="18.75" x14ac:dyDescent="0.3">
      <c r="A24" s="228"/>
      <c r="B24" s="19"/>
      <c r="C24" s="111">
        <v>9</v>
      </c>
      <c r="D24" s="111" t="s">
        <v>44</v>
      </c>
      <c r="E24" s="112" t="s">
        <v>45</v>
      </c>
      <c r="F24" s="114">
        <v>9</v>
      </c>
      <c r="G24" s="114" t="s">
        <v>25</v>
      </c>
      <c r="H24" s="161">
        <f>IF($L$2="EL",F24,0)</f>
        <v>0</v>
      </c>
      <c r="I24" s="159"/>
      <c r="J24" s="160"/>
      <c r="K24" s="123" t="str">
        <f t="shared" ref="K24:K26" si="7">IF(AND(J24="si",H24&gt;0),0.5,"")</f>
        <v/>
      </c>
      <c r="L24" s="160"/>
      <c r="M24" s="116">
        <f>IF(H24=0,0,IF(L24&gt;0,IF(L24&lt;F24,(H24-L24)*I24,IF(L24&gt;H24,IF(OR(G24="S",G24="A"),IF((H24-L24),"CFU detr. &gt; CFU sost. ",(H24-L24)*I24),"CFU detr. &gt; CFU manifesto studi"),(H24-L24)*I24)),IF(AND(H24&gt;F24,L24=""),H24*I24,IF(AND(H24=F24,L24=""),F24*I24,IF(L24=0,"dato non consentito","CFU sost.&gt; CFU manifesto studi")))))</f>
        <v>0</v>
      </c>
      <c r="N24" s="117">
        <f>IF(L24&gt;0,IF(G24="C","errore materia caratterizzante",L24),0)</f>
        <v>0</v>
      </c>
      <c r="O24" s="10"/>
      <c r="P24" s="10"/>
      <c r="Q24" s="10"/>
    </row>
    <row r="25" spans="1:19" ht="18.75" x14ac:dyDescent="0.3">
      <c r="A25" s="228"/>
      <c r="B25" s="19"/>
      <c r="C25" s="111">
        <v>10</v>
      </c>
      <c r="D25" s="111" t="s">
        <v>89</v>
      </c>
      <c r="E25" s="112" t="s">
        <v>52</v>
      </c>
      <c r="F25" s="114">
        <v>12</v>
      </c>
      <c r="G25" s="114" t="s">
        <v>25</v>
      </c>
      <c r="H25" s="161">
        <f t="shared" ref="H25:H26" si="8">IF($L$2="EL",F25,0)</f>
        <v>0</v>
      </c>
      <c r="I25" s="159"/>
      <c r="J25" s="160"/>
      <c r="K25" s="123" t="str">
        <f t="shared" si="7"/>
        <v/>
      </c>
      <c r="L25" s="160"/>
      <c r="M25" s="116">
        <f>IF(H25=0,0,IF(L25&gt;0,IF(L25&lt;F25,(H25-L25)*I25,IF(L25&gt;H25,IF(OR(G25="S",G25="A"),IF((H25-L25),"CFU detr. &gt; CFU sost. ",(H25-L25)*I25),"CFU detr. &gt; CFU manifesto studi"),(H25-L25)*I25)),IF(AND(H25&gt;F25,L25=""),H25*I25,IF(AND(H25=F25,L25=""),F25*I25,IF(L25=0,"dato non consentito","CFU sost.&gt; CFU manifesto studi")))))</f>
        <v>0</v>
      </c>
      <c r="N25" s="117">
        <f>IF(L25&gt;0,IF(G25="C","errore materia caratterizzante",L25),0)</f>
        <v>0</v>
      </c>
      <c r="O25" s="10"/>
      <c r="P25" s="10"/>
      <c r="Q25" s="10"/>
    </row>
    <row r="26" spans="1:19" ht="18.75" x14ac:dyDescent="0.3">
      <c r="A26" s="228"/>
      <c r="B26" s="19"/>
      <c r="C26" s="111">
        <v>16</v>
      </c>
      <c r="D26" s="112" t="s">
        <v>141</v>
      </c>
      <c r="E26" s="113" t="s">
        <v>140</v>
      </c>
      <c r="F26" s="196">
        <v>9</v>
      </c>
      <c r="G26" s="114" t="s">
        <v>50</v>
      </c>
      <c r="H26" s="161">
        <f t="shared" si="8"/>
        <v>0</v>
      </c>
      <c r="I26" s="159"/>
      <c r="J26" s="160"/>
      <c r="K26" s="123" t="str">
        <f t="shared" si="7"/>
        <v/>
      </c>
      <c r="L26" s="160"/>
      <c r="M26" s="116">
        <f>IF(H26=0,0,IF(L26&gt;0,IF(L26&lt;F26,(H26-L26)*I26,IF(L26&gt;H26,IF(OR(G26="S",G26="A"),IF((H26-L26),"CFU detr. &gt; CFU sost. ",(H26-L26)*I26),"CFU detr. &gt; CFU manifesto studi"),(H26-L26)*I26)),IF(AND(H26&gt;F26,L26=""),H26*I26,IF(AND(H26=F26,L26=""),F26*I26,IF(L26=0,"dato non consentito","CFU sost.&gt; CFU manifesto studi")))))</f>
        <v>0</v>
      </c>
      <c r="N26" s="117">
        <f>IF(L26&gt;0,IF(G26="C","errore materia caratterizzante",L26),0)</f>
        <v>0</v>
      </c>
      <c r="O26" s="10"/>
      <c r="P26" s="10"/>
      <c r="Q26" s="10"/>
    </row>
    <row r="27" spans="1:19" ht="8.4499999999999993" customHeight="1" x14ac:dyDescent="0.3">
      <c r="A27" s="228"/>
      <c r="B27" s="20"/>
      <c r="C27" s="21"/>
      <c r="D27" s="22"/>
      <c r="E27" s="23"/>
      <c r="F27" s="21"/>
      <c r="G27" s="21"/>
      <c r="H27" s="23"/>
      <c r="I27" s="21"/>
      <c r="J27" s="21"/>
      <c r="K27" s="98"/>
      <c r="L27" s="21"/>
      <c r="M27" s="23"/>
      <c r="N27" s="24"/>
      <c r="O27" s="10"/>
      <c r="P27" s="10"/>
      <c r="Q27" s="10"/>
    </row>
    <row r="28" spans="1:19" ht="18.75" x14ac:dyDescent="0.3">
      <c r="A28" s="228"/>
      <c r="B28" s="14" t="s">
        <v>38</v>
      </c>
      <c r="C28" s="15"/>
      <c r="D28" s="16"/>
      <c r="E28" s="16"/>
      <c r="F28" s="17"/>
      <c r="G28" s="16"/>
      <c r="H28" s="16"/>
      <c r="I28" s="16"/>
      <c r="J28" s="16"/>
      <c r="K28" s="99"/>
      <c r="L28" s="16"/>
      <c r="M28" s="16"/>
      <c r="N28" s="18"/>
      <c r="O28" s="10"/>
      <c r="P28" s="10"/>
      <c r="Q28" s="10"/>
    </row>
    <row r="29" spans="1:19" ht="18.75" x14ac:dyDescent="0.3">
      <c r="A29" s="228"/>
      <c r="B29" s="57"/>
      <c r="C29" s="111">
        <v>9</v>
      </c>
      <c r="D29" s="111" t="s">
        <v>44</v>
      </c>
      <c r="E29" s="112" t="s">
        <v>45</v>
      </c>
      <c r="F29" s="114">
        <v>12</v>
      </c>
      <c r="G29" s="114" t="s">
        <v>25</v>
      </c>
      <c r="H29" s="161">
        <f>IF($L$2="EN",F29,0)</f>
        <v>0</v>
      </c>
      <c r="I29" s="159"/>
      <c r="J29" s="160"/>
      <c r="K29" s="123" t="str">
        <f t="shared" ref="K29:K31" si="9">IF(AND(J29="si",H29&gt;0),0.5,"")</f>
        <v/>
      </c>
      <c r="L29" s="160"/>
      <c r="M29" s="116">
        <f>IF(H29=0,0,IF(L29&gt;0,IF(L29&lt;F29,(H29-L29)*I29,IF(L29&gt;H29,IF(OR(G29="S",G29="A"),IF((H29-L29),"CFU detr. &gt; CFU sost. ",(H29-L29)*I29),"CFU detr. &gt; CFU manifesto studi"),(H29-L29)*I29)),IF(AND(H29&gt;F29,L29=""),H29*I29,IF(AND(H29=F29,L29=""),F29*I29,IF(L29=0,"dato non consentito","CFU sost.&gt; CFU manifesto studi")))))</f>
        <v>0</v>
      </c>
      <c r="N29" s="117">
        <f>IF(L29&gt;0,IF(G29="C","errore materia caratterizzante",L29),0)</f>
        <v>0</v>
      </c>
      <c r="O29" s="10"/>
      <c r="P29" s="10"/>
      <c r="Q29" s="10"/>
    </row>
    <row r="30" spans="1:19" ht="18.75" x14ac:dyDescent="0.3">
      <c r="A30" s="228"/>
      <c r="B30" s="57"/>
      <c r="C30" s="111">
        <v>10</v>
      </c>
      <c r="D30" s="111" t="s">
        <v>89</v>
      </c>
      <c r="E30" s="112" t="s">
        <v>52</v>
      </c>
      <c r="F30" s="114">
        <v>9</v>
      </c>
      <c r="G30" s="114" t="s">
        <v>25</v>
      </c>
      <c r="H30" s="161">
        <f t="shared" ref="H30:H31" si="10">IF($L$2="EN",F30,0)</f>
        <v>0</v>
      </c>
      <c r="I30" s="159"/>
      <c r="J30" s="160"/>
      <c r="K30" s="123" t="str">
        <f t="shared" si="9"/>
        <v/>
      </c>
      <c r="L30" s="160"/>
      <c r="M30" s="116">
        <f>IF(H30=0,0,IF(L30&gt;0,IF(L30&lt;F30,(H30-L30)*I30,IF(L30&gt;H30,IF(OR(G30="S",G30="A"),IF((H30-L30),"CFU detr. &gt; CFU sost. ",(H30-L30)*I30),"CFU detr. &gt; CFU manifesto studi"),(H30-L30)*I30)),IF(AND(H30&gt;F30,L30=""),H30*I30,IF(AND(H30=F30,L30=""),F30*I30,IF(L30=0,"dato non consentito","CFU sost.&gt; CFU manifesto studi")))))</f>
        <v>0</v>
      </c>
      <c r="N30" s="117">
        <f>IF(L30&gt;0,IF(G30="C","errore materia caratterizzante",L30),0)</f>
        <v>0</v>
      </c>
      <c r="O30" s="10"/>
      <c r="P30" s="10"/>
      <c r="Q30" s="10"/>
    </row>
    <row r="31" spans="1:19" ht="18.75" x14ac:dyDescent="0.3">
      <c r="A31" s="228"/>
      <c r="B31" s="57"/>
      <c r="C31" s="111">
        <v>16</v>
      </c>
      <c r="D31" s="112" t="s">
        <v>44</v>
      </c>
      <c r="E31" s="113" t="s">
        <v>142</v>
      </c>
      <c r="F31" s="114">
        <v>6</v>
      </c>
      <c r="G31" s="114" t="s">
        <v>25</v>
      </c>
      <c r="H31" s="161">
        <f t="shared" si="10"/>
        <v>0</v>
      </c>
      <c r="I31" s="159"/>
      <c r="J31" s="160"/>
      <c r="K31" s="123" t="str">
        <f t="shared" si="9"/>
        <v/>
      </c>
      <c r="L31" s="160"/>
      <c r="M31" s="116">
        <f>IF(H31=0,0,IF(L31&gt;0,IF(L31&lt;F31,(H31-L31)*I31,IF(L31&gt;H31,IF(OR(G31="S",G31="A"),IF((H31-L31),"CFU detr. &gt; CFU sost. ",(H31-L31)*I31),"CFU detr. &gt; CFU manifesto studi"),(H31-L31)*I31)),IF(AND(H31&gt;F31,L31=""),H31*I31,IF(AND(H31=F31,L31=""),F31*I31,IF(L31=0,"dato non consentito","CFU sost.&gt; CFU manifesto studi")))))</f>
        <v>0</v>
      </c>
      <c r="N31" s="117">
        <f>IF(L31&gt;0,IF(G31="C","errore materia caratterizzante",L31),0)</f>
        <v>0</v>
      </c>
      <c r="O31" s="10"/>
      <c r="P31" s="10"/>
      <c r="Q31" s="10"/>
    </row>
    <row r="32" spans="1:19" ht="8.4499999999999993" customHeight="1" x14ac:dyDescent="0.3">
      <c r="A32" s="228"/>
      <c r="B32" s="20"/>
      <c r="C32" s="21"/>
      <c r="D32" s="22"/>
      <c r="E32" s="23"/>
      <c r="F32" s="21"/>
      <c r="G32" s="21"/>
      <c r="H32" s="23"/>
      <c r="I32" s="21"/>
      <c r="J32" s="21"/>
      <c r="K32" s="98"/>
      <c r="L32" s="21"/>
      <c r="M32" s="23"/>
      <c r="N32" s="24"/>
      <c r="O32" s="10"/>
      <c r="P32" s="10"/>
      <c r="Q32" s="10"/>
    </row>
    <row r="33" spans="1:17" ht="18.75" x14ac:dyDescent="0.3">
      <c r="A33" s="228"/>
      <c r="B33" s="14" t="s">
        <v>139</v>
      </c>
      <c r="C33" s="15"/>
      <c r="D33" s="16"/>
      <c r="E33" s="16"/>
      <c r="F33" s="17"/>
      <c r="G33" s="16"/>
      <c r="H33" s="16"/>
      <c r="I33" s="16"/>
      <c r="J33" s="16"/>
      <c r="K33" s="99"/>
      <c r="L33" s="16"/>
      <c r="M33" s="16"/>
      <c r="N33" s="18"/>
      <c r="O33" s="10"/>
      <c r="P33" s="10"/>
      <c r="Q33" s="10"/>
    </row>
    <row r="34" spans="1:17" ht="18.75" x14ac:dyDescent="0.3">
      <c r="A34" s="228"/>
      <c r="B34" s="57"/>
      <c r="C34" s="111">
        <v>9</v>
      </c>
      <c r="D34" s="111" t="s">
        <v>44</v>
      </c>
      <c r="E34" s="112" t="s">
        <v>45</v>
      </c>
      <c r="F34" s="114">
        <v>9</v>
      </c>
      <c r="G34" s="114" t="s">
        <v>25</v>
      </c>
      <c r="H34" s="161">
        <f>IF($L$2="TP",F34,0)</f>
        <v>0</v>
      </c>
      <c r="I34" s="159"/>
      <c r="J34" s="160"/>
      <c r="K34" s="123" t="str">
        <f t="shared" ref="K34:K36" si="11">IF(AND(J34="si",H34&gt;0),0.5,"")</f>
        <v/>
      </c>
      <c r="L34" s="160"/>
      <c r="M34" s="116">
        <f>IF(H34=0,0,IF(L34&gt;0,IF(L34&lt;F34,(H34-L34)*I34,IF(L34&gt;H34,IF(OR(G34="S",G34="A"),IF((H34-L34),"CFU detr. &gt; CFU sost. ",(H34-L34)*I34),"CFU detr. &gt; CFU manifesto studi"),(H34-L34)*I34)),IF(AND(H34&gt;F34,L34=""),H34*I34,IF(AND(H34=F34,L34=""),F34*I34,IF(L34=0,"dato non consentito","CFU sost.&gt; CFU manifesto studi")))))</f>
        <v>0</v>
      </c>
      <c r="N34" s="117">
        <f>IF(L34&gt;0,IF(G34="C","errore materia caratterizzante",L34),0)</f>
        <v>0</v>
      </c>
      <c r="O34" s="10"/>
      <c r="P34" s="10"/>
      <c r="Q34" s="10"/>
    </row>
    <row r="35" spans="1:17" ht="18.75" x14ac:dyDescent="0.3">
      <c r="A35" s="228"/>
      <c r="B35" s="57"/>
      <c r="C35" s="111">
        <v>10</v>
      </c>
      <c r="D35" s="111" t="s">
        <v>89</v>
      </c>
      <c r="E35" s="112" t="s">
        <v>52</v>
      </c>
      <c r="F35" s="114">
        <v>9</v>
      </c>
      <c r="G35" s="114" t="s">
        <v>25</v>
      </c>
      <c r="H35" s="161">
        <f t="shared" ref="H35:H36" si="12">IF($L$2="TP",F35,0)</f>
        <v>0</v>
      </c>
      <c r="I35" s="159"/>
      <c r="J35" s="160"/>
      <c r="K35" s="123" t="str">
        <f t="shared" si="11"/>
        <v/>
      </c>
      <c r="L35" s="160"/>
      <c r="M35" s="116">
        <f>IF(H35=0,0,IF(L35&gt;0,IF(L35&lt;F35,(H35-L35)*I35,IF(L35&gt;H35,IF(OR(G35="S",G35="A"),IF((H35-L35),"CFU detr. &gt; CFU sost. ",(H35-L35)*I35),"CFU detr. &gt; CFU manifesto studi"),(H35-L35)*I35)),IF(AND(H35&gt;F35,L35=""),H35*I35,IF(AND(H35=F35,L35=""),F35*I35,IF(L35=0,"dato non consentito","CFU sost.&gt; CFU manifesto studi")))))</f>
        <v>0</v>
      </c>
      <c r="N35" s="117">
        <f>IF(L35&gt;0,IF(G35="C","errore materia caratterizzante",L35),0)</f>
        <v>0</v>
      </c>
      <c r="O35" s="10"/>
      <c r="P35" s="10"/>
      <c r="Q35" s="10"/>
    </row>
    <row r="36" spans="1:17" ht="18.75" x14ac:dyDescent="0.3">
      <c r="A36" s="228"/>
      <c r="B36" s="57"/>
      <c r="C36" s="111">
        <v>16</v>
      </c>
      <c r="D36" s="112" t="s">
        <v>46</v>
      </c>
      <c r="E36" s="113" t="s">
        <v>47</v>
      </c>
      <c r="F36" s="114">
        <v>9</v>
      </c>
      <c r="G36" s="114" t="s">
        <v>25</v>
      </c>
      <c r="H36" s="161">
        <f t="shared" si="12"/>
        <v>0</v>
      </c>
      <c r="I36" s="159"/>
      <c r="J36" s="160"/>
      <c r="K36" s="123" t="str">
        <f t="shared" si="11"/>
        <v/>
      </c>
      <c r="L36" s="160"/>
      <c r="M36" s="116">
        <f>IF(H36=0,0,IF(L36&gt;0,IF(L36&lt;F36,(H36-L36)*I36,IF(L36&gt;H36,IF(OR(G36="S",G36="A"),IF((H36-L36),"CFU detr. &gt; CFU sost. ",(H36-L36)*I36),"CFU detr. &gt; CFU manifesto studi"),(H36-L36)*I36)),IF(AND(H36&gt;F36,L36=""),H36*I36,IF(AND(H36=F36,L36=""),F36*I36,IF(L36=0,"dato non consentito","CFU sost.&gt; CFU manifesto studi")))))</f>
        <v>0</v>
      </c>
      <c r="N36" s="117">
        <f>IF(L36&gt;0,IF(G36="C","errore materia caratterizzante",L36),0)</f>
        <v>0</v>
      </c>
      <c r="O36" s="10"/>
      <c r="P36" s="10"/>
      <c r="Q36" s="10"/>
    </row>
    <row r="37" spans="1:17" ht="19.5" thickBot="1" x14ac:dyDescent="0.35">
      <c r="A37" s="228"/>
      <c r="B37" s="69"/>
      <c r="C37" s="70"/>
      <c r="D37" s="71"/>
      <c r="E37" s="72" t="s">
        <v>37</v>
      </c>
      <c r="F37" s="70"/>
      <c r="G37" s="70"/>
      <c r="H37" s="70">
        <f>SUM(H17:H36)</f>
        <v>39</v>
      </c>
      <c r="I37" s="70"/>
      <c r="J37" s="70"/>
      <c r="K37" s="100"/>
      <c r="L37" s="70"/>
      <c r="M37" s="72"/>
      <c r="N37" s="207"/>
      <c r="O37" s="10"/>
      <c r="P37" s="10"/>
      <c r="Q37" s="10"/>
    </row>
    <row r="38" spans="1:17" s="25" customFormat="1" ht="18.75" customHeight="1" x14ac:dyDescent="0.3">
      <c r="A38" s="238" t="s">
        <v>109</v>
      </c>
      <c r="B38" s="57" t="s">
        <v>15</v>
      </c>
      <c r="C38" s="58"/>
      <c r="D38" s="59"/>
      <c r="E38" s="59"/>
      <c r="F38" s="60"/>
      <c r="G38" s="59"/>
      <c r="H38" s="59"/>
      <c r="I38" s="59"/>
      <c r="J38" s="59"/>
      <c r="K38" s="101"/>
      <c r="L38" s="59"/>
      <c r="M38" s="59"/>
      <c r="N38" s="61"/>
      <c r="O38" s="10"/>
      <c r="P38" s="10"/>
      <c r="Q38" s="10"/>
    </row>
    <row r="39" spans="1:17" ht="18.75" x14ac:dyDescent="0.3">
      <c r="A39" s="238"/>
      <c r="B39" s="19"/>
      <c r="C39" s="111">
        <v>17</v>
      </c>
      <c r="D39" s="112" t="s">
        <v>40</v>
      </c>
      <c r="E39" s="113"/>
      <c r="F39" s="114">
        <v>6</v>
      </c>
      <c r="G39" s="114" t="s">
        <v>41</v>
      </c>
      <c r="H39" s="157">
        <v>6</v>
      </c>
      <c r="I39" s="157"/>
      <c r="J39" s="160"/>
      <c r="K39" s="123" t="str">
        <f t="shared" ref="K39" si="13">IF(AND(J39="si",H39&gt;0),0.5,"")</f>
        <v/>
      </c>
      <c r="L39" s="160"/>
      <c r="M39" s="116">
        <f>IF(H39=0,0,IF(L39&gt;0,IF(L39&lt;F39,(H39-L39)*I39,IF(L39&gt;H39,IF(OR(G39="S",G39="A"),IF((H39-L39),"CFU detr. &gt; CFU sost. ",(H39-L39)*I39),"CFU detr. &gt; CFU manifesto studi"),(H39-L39)*I39)),IF(AND(H39&gt;F39,L39=""),H39*I39,IF(AND(H39=F39,L39=""),F39*I39,IF(L39=0,"dato non consentito","CFU sost.&gt; CFU manifesto studi")))))</f>
        <v>0</v>
      </c>
      <c r="N39" s="117">
        <f>IF(L39&gt;0,IF(G39="C","errore materia caratterizzante",L39),0)</f>
        <v>0</v>
      </c>
      <c r="O39" s="10"/>
      <c r="P39" s="10"/>
      <c r="Q39" s="10"/>
    </row>
    <row r="40" spans="1:17" ht="18.75" x14ac:dyDescent="0.3">
      <c r="A40" s="238"/>
      <c r="B40" s="19"/>
      <c r="C40" s="111"/>
      <c r="D40" s="112"/>
      <c r="E40" s="113" t="s">
        <v>60</v>
      </c>
      <c r="F40" s="170">
        <v>3</v>
      </c>
      <c r="G40" s="170" t="s">
        <v>61</v>
      </c>
      <c r="H40" s="170">
        <v>3</v>
      </c>
      <c r="I40" s="170" t="s">
        <v>33</v>
      </c>
      <c r="J40" s="170"/>
      <c r="K40" s="192"/>
      <c r="L40" s="170"/>
      <c r="M40" s="193" t="s">
        <v>106</v>
      </c>
      <c r="N40" s="194"/>
      <c r="O40" s="10"/>
      <c r="P40" s="10"/>
      <c r="Q40" s="10"/>
    </row>
    <row r="41" spans="1:17" ht="6.75" customHeight="1" x14ac:dyDescent="0.3">
      <c r="A41" s="238"/>
      <c r="B41" s="20"/>
      <c r="C41" s="21"/>
      <c r="D41" s="22"/>
      <c r="E41" s="23"/>
      <c r="F41" s="21"/>
      <c r="G41" s="21"/>
      <c r="H41" s="23"/>
      <c r="I41" s="21"/>
      <c r="J41" s="21"/>
      <c r="K41" s="98"/>
      <c r="L41" s="21"/>
      <c r="M41" s="23"/>
      <c r="N41" s="24"/>
      <c r="O41" s="10"/>
      <c r="P41" s="10"/>
      <c r="Q41" s="10"/>
    </row>
    <row r="42" spans="1:17" ht="18.75" x14ac:dyDescent="0.3">
      <c r="A42" s="238"/>
      <c r="B42" s="14" t="s">
        <v>34</v>
      </c>
      <c r="C42" s="15"/>
      <c r="D42" s="16"/>
      <c r="E42" s="16"/>
      <c r="F42" s="17"/>
      <c r="G42" s="16"/>
      <c r="H42" s="16"/>
      <c r="I42" s="16"/>
      <c r="J42" s="16"/>
      <c r="K42" s="99"/>
      <c r="L42" s="16"/>
      <c r="M42" s="16"/>
      <c r="N42" s="18"/>
      <c r="O42" s="10"/>
      <c r="P42" s="10"/>
      <c r="Q42" s="10"/>
    </row>
    <row r="43" spans="1:17" ht="18.75" x14ac:dyDescent="0.3">
      <c r="A43" s="238"/>
      <c r="B43" s="19"/>
      <c r="C43" s="111">
        <v>18</v>
      </c>
      <c r="D43" s="112" t="s">
        <v>44</v>
      </c>
      <c r="E43" s="113" t="s">
        <v>59</v>
      </c>
      <c r="F43" s="114">
        <v>9</v>
      </c>
      <c r="G43" s="114" t="s">
        <v>25</v>
      </c>
      <c r="H43" s="161">
        <f>IF($L$2="EL",F43,0)</f>
        <v>0</v>
      </c>
      <c r="I43" s="159"/>
      <c r="J43" s="160"/>
      <c r="K43" s="123" t="str">
        <f t="shared" ref="K43:K47" si="14">IF(AND(J43="si",H43&gt;0),0.5,"")</f>
        <v/>
      </c>
      <c r="L43" s="160"/>
      <c r="M43" s="116">
        <f>IF(H43=0,0,IF(L43&gt;0,IF(L43&lt;F43,(H43-L43)*I43,IF(L43&gt;H43,IF(OR(G43="S",G43="A"),IF((H43-L43),"CFU detr. &gt; CFU sost. ",(H43-L43)*I43),"CFU detr. &gt; CFU manifesto studi"),(H43-L43)*I43)),IF(AND(H43&gt;F43,L43=""),H43*I43,IF(AND(H43=F43,L43=""),F43*I43,IF(L43=0,"dato non consentito","CFU sost.&gt; CFU manifesto studi")))))</f>
        <v>0</v>
      </c>
      <c r="N43" s="117">
        <f t="shared" ref="N43:N47" si="15">IF(L43&gt;0,IF(G43="C","errore materia caratterizzante",L43),0)</f>
        <v>0</v>
      </c>
      <c r="O43" s="10"/>
      <c r="P43" s="10"/>
      <c r="Q43" s="10"/>
    </row>
    <row r="44" spans="1:17" ht="18.75" x14ac:dyDescent="0.3">
      <c r="A44" s="238"/>
      <c r="B44" s="19"/>
      <c r="C44" s="111">
        <v>19</v>
      </c>
      <c r="D44" s="112" t="s">
        <v>66</v>
      </c>
      <c r="E44" s="113" t="s">
        <v>67</v>
      </c>
      <c r="F44" s="114">
        <v>9</v>
      </c>
      <c r="G44" s="114" t="s">
        <v>25</v>
      </c>
      <c r="H44" s="161">
        <f t="shared" ref="H44:H46" si="16">IF($L$2="EL",F44,0)</f>
        <v>0</v>
      </c>
      <c r="I44" s="159"/>
      <c r="J44" s="160"/>
      <c r="K44" s="123" t="str">
        <f t="shared" si="14"/>
        <v/>
      </c>
      <c r="L44" s="160"/>
      <c r="M44" s="116">
        <f t="shared" ref="M44:M47" si="17">IF(H44=0,0,IF(L44&gt;0,IF(L44&lt;F44,(H44-L44)*I44,IF(L44&gt;H44,IF(OR(G44="S",G44="A"),IF((H44-L44),"CFU detr. &gt; CFU sost. ",(H44-L44)*I44),"CFU detr. &gt; CFU manifesto studi"),(H44-L44)*I44)),IF(AND(H44&gt;F44,L44=""),H44*I44,IF(AND(H44=F44,L44=""),F44*I44,IF(L44=0,"dato non consentito","CFU sost.&gt; CFU manifesto studi")))))</f>
        <v>0</v>
      </c>
      <c r="N44" s="117">
        <f t="shared" si="15"/>
        <v>0</v>
      </c>
      <c r="O44" s="10"/>
      <c r="P44" s="10"/>
      <c r="Q44" s="10"/>
    </row>
    <row r="45" spans="1:17" ht="18.75" x14ac:dyDescent="0.3">
      <c r="A45" s="238"/>
      <c r="B45" s="19"/>
      <c r="C45" s="111">
        <v>20</v>
      </c>
      <c r="D45" s="112" t="s">
        <v>62</v>
      </c>
      <c r="E45" s="113" t="s">
        <v>63</v>
      </c>
      <c r="F45" s="114">
        <v>9</v>
      </c>
      <c r="G45" s="114" t="s">
        <v>25</v>
      </c>
      <c r="H45" s="161">
        <f t="shared" si="16"/>
        <v>0</v>
      </c>
      <c r="I45" s="159"/>
      <c r="J45" s="160"/>
      <c r="K45" s="123" t="str">
        <f t="shared" si="14"/>
        <v/>
      </c>
      <c r="L45" s="160"/>
      <c r="M45" s="116">
        <f t="shared" si="17"/>
        <v>0</v>
      </c>
      <c r="N45" s="117">
        <f t="shared" si="15"/>
        <v>0</v>
      </c>
      <c r="O45" s="10"/>
      <c r="P45" s="10"/>
      <c r="Q45" s="10"/>
    </row>
    <row r="46" spans="1:17" ht="18.75" x14ac:dyDescent="0.3">
      <c r="A46" s="238"/>
      <c r="B46" s="19"/>
      <c r="C46" s="111">
        <v>21</v>
      </c>
      <c r="D46" s="112" t="s">
        <v>64</v>
      </c>
      <c r="E46" s="113" t="s">
        <v>143</v>
      </c>
      <c r="F46" s="114">
        <v>6</v>
      </c>
      <c r="G46" s="114" t="s">
        <v>25</v>
      </c>
      <c r="H46" s="161">
        <f t="shared" si="16"/>
        <v>0</v>
      </c>
      <c r="I46" s="159"/>
      <c r="J46" s="160"/>
      <c r="K46" s="123" t="str">
        <f t="shared" si="14"/>
        <v/>
      </c>
      <c r="L46" s="160"/>
      <c r="M46" s="116">
        <f t="shared" si="17"/>
        <v>0</v>
      </c>
      <c r="N46" s="117">
        <f t="shared" si="15"/>
        <v>0</v>
      </c>
      <c r="O46" s="10"/>
      <c r="P46" s="10"/>
      <c r="Q46" s="10"/>
    </row>
    <row r="47" spans="1:17" ht="18.75" x14ac:dyDescent="0.3">
      <c r="A47" s="238"/>
      <c r="B47" s="19"/>
      <c r="C47" s="111">
        <v>22</v>
      </c>
      <c r="D47" s="112" t="s">
        <v>64</v>
      </c>
      <c r="E47" s="113" t="s">
        <v>144</v>
      </c>
      <c r="F47" s="114">
        <v>6</v>
      </c>
      <c r="G47" s="114" t="s">
        <v>25</v>
      </c>
      <c r="H47" s="161">
        <f t="shared" ref="H47" si="18">IF($L$2="EL",F47,0)</f>
        <v>0</v>
      </c>
      <c r="I47" s="159"/>
      <c r="J47" s="160"/>
      <c r="K47" s="123" t="str">
        <f t="shared" si="14"/>
        <v/>
      </c>
      <c r="L47" s="160"/>
      <c r="M47" s="116">
        <f t="shared" si="17"/>
        <v>0</v>
      </c>
      <c r="N47" s="117">
        <f t="shared" si="15"/>
        <v>0</v>
      </c>
      <c r="O47" s="10"/>
      <c r="P47" s="10"/>
      <c r="Q47" s="10"/>
    </row>
    <row r="48" spans="1:17" ht="8.4499999999999993" customHeight="1" x14ac:dyDescent="0.3">
      <c r="A48" s="238"/>
      <c r="B48" s="20"/>
      <c r="C48" s="21"/>
      <c r="D48" s="22"/>
      <c r="E48" s="23"/>
      <c r="F48" s="21"/>
      <c r="G48" s="21"/>
      <c r="H48" s="23"/>
      <c r="I48" s="21"/>
      <c r="J48" s="21"/>
      <c r="K48" s="98"/>
      <c r="L48" s="21"/>
      <c r="M48" s="23"/>
      <c r="N48" s="24"/>
      <c r="O48" s="10"/>
      <c r="P48" s="10"/>
      <c r="Q48" s="10"/>
    </row>
    <row r="49" spans="1:17" ht="18.75" x14ac:dyDescent="0.3">
      <c r="A49" s="238"/>
      <c r="B49" s="14" t="s">
        <v>38</v>
      </c>
      <c r="C49" s="15"/>
      <c r="D49" s="16"/>
      <c r="E49" s="16"/>
      <c r="F49" s="17"/>
      <c r="G49" s="16"/>
      <c r="H49" s="16"/>
      <c r="I49" s="16"/>
      <c r="J49" s="16"/>
      <c r="K49" s="99"/>
      <c r="L49" s="16"/>
      <c r="M49" s="16"/>
      <c r="N49" s="18"/>
      <c r="O49" s="10"/>
      <c r="P49" s="10"/>
      <c r="Q49" s="10"/>
    </row>
    <row r="50" spans="1:17" ht="18.75" x14ac:dyDescent="0.3">
      <c r="A50" s="238"/>
      <c r="B50" s="57"/>
      <c r="C50" s="111">
        <v>18</v>
      </c>
      <c r="D50" s="112" t="s">
        <v>70</v>
      </c>
      <c r="E50" s="113" t="s">
        <v>71</v>
      </c>
      <c r="F50" s="114">
        <v>6</v>
      </c>
      <c r="G50" s="114" t="s">
        <v>25</v>
      </c>
      <c r="H50" s="161">
        <f>IF($L$2="EN",F50,0)</f>
        <v>0</v>
      </c>
      <c r="I50" s="159"/>
      <c r="J50" s="160"/>
      <c r="K50" s="123" t="str">
        <f t="shared" ref="K50:K54" si="19">IF(AND(J50="si",H50&gt;0),0.5,"")</f>
        <v/>
      </c>
      <c r="L50" s="160"/>
      <c r="M50" s="116">
        <f t="shared" ref="M50:M54" si="20">IF(H50=0,0,IF(L50&gt;0,IF(L50&lt;F50,(H50-L50)*I50,IF(L50&gt;H50,IF(OR(G50="S",G50="A"),IF((H50-L50),"CFU detr. &gt; CFU sost. ",(H50-L50)*I50),"CFU detr. &gt; CFU manifesto studi"),(H50-L50)*I50)),IF(AND(H50&gt;F50,L50=""),H50*I50,IF(AND(H50=F50,L50=""),F50*I50,IF(L50=0,"dato non consentito","CFU sost.&gt; CFU manifesto studi")))))</f>
        <v>0</v>
      </c>
      <c r="N50" s="117">
        <f t="shared" ref="N50:N54" si="21">IF(L50&gt;0,IF(G50="C","errore materia caratterizzante",L50),0)</f>
        <v>0</v>
      </c>
      <c r="O50" s="10"/>
      <c r="P50" s="10"/>
      <c r="Q50" s="10"/>
    </row>
    <row r="51" spans="1:17" ht="18.75" x14ac:dyDescent="0.3">
      <c r="A51" s="238"/>
      <c r="B51" s="57"/>
      <c r="C51" s="111">
        <v>19</v>
      </c>
      <c r="D51" s="112" t="s">
        <v>70</v>
      </c>
      <c r="E51" s="113" t="s">
        <v>145</v>
      </c>
      <c r="F51" s="114">
        <v>6</v>
      </c>
      <c r="G51" s="114" t="s">
        <v>25</v>
      </c>
      <c r="H51" s="161">
        <f>IF($L$2="EN",F51,0)</f>
        <v>0</v>
      </c>
      <c r="I51" s="159"/>
      <c r="J51" s="160"/>
      <c r="K51" s="123" t="str">
        <f t="shared" si="19"/>
        <v/>
      </c>
      <c r="L51" s="160"/>
      <c r="M51" s="116">
        <f t="shared" si="20"/>
        <v>0</v>
      </c>
      <c r="N51" s="117">
        <f t="shared" si="21"/>
        <v>0</v>
      </c>
      <c r="O51" s="10"/>
      <c r="P51" s="10"/>
      <c r="Q51" s="10"/>
    </row>
    <row r="52" spans="1:17" ht="18.75" x14ac:dyDescent="0.3">
      <c r="A52" s="238"/>
      <c r="B52" s="19"/>
      <c r="C52" s="111">
        <v>20</v>
      </c>
      <c r="D52" s="112" t="s">
        <v>147</v>
      </c>
      <c r="E52" s="113" t="s">
        <v>146</v>
      </c>
      <c r="F52" s="114">
        <v>15</v>
      </c>
      <c r="G52" s="114" t="s">
        <v>25</v>
      </c>
      <c r="H52" s="161">
        <f>IF($L$2="EN",F52,0)</f>
        <v>0</v>
      </c>
      <c r="I52" s="159"/>
      <c r="J52" s="160"/>
      <c r="K52" s="123" t="str">
        <f t="shared" si="19"/>
        <v/>
      </c>
      <c r="L52" s="160"/>
      <c r="M52" s="116">
        <f t="shared" si="20"/>
        <v>0</v>
      </c>
      <c r="N52" s="117">
        <f t="shared" si="21"/>
        <v>0</v>
      </c>
      <c r="O52" s="10"/>
      <c r="P52" s="10"/>
      <c r="Q52" s="10"/>
    </row>
    <row r="53" spans="1:17" ht="18.75" x14ac:dyDescent="0.3">
      <c r="A53" s="238"/>
      <c r="B53" s="19"/>
      <c r="C53" s="111">
        <v>21</v>
      </c>
      <c r="D53" s="112" t="s">
        <v>44</v>
      </c>
      <c r="E53" s="113" t="s">
        <v>68</v>
      </c>
      <c r="F53" s="114">
        <v>9</v>
      </c>
      <c r="G53" s="114" t="s">
        <v>25</v>
      </c>
      <c r="H53" s="161">
        <f>IF($L$2="EN",F53,0)</f>
        <v>0</v>
      </c>
      <c r="I53" s="159"/>
      <c r="J53" s="160"/>
      <c r="K53" s="123" t="str">
        <f t="shared" si="19"/>
        <v/>
      </c>
      <c r="L53" s="160"/>
      <c r="M53" s="116">
        <f t="shared" si="20"/>
        <v>0</v>
      </c>
      <c r="N53" s="117">
        <f t="shared" si="21"/>
        <v>0</v>
      </c>
      <c r="O53" s="10"/>
      <c r="P53" s="10"/>
      <c r="Q53" s="10"/>
    </row>
    <row r="54" spans="1:17" ht="18.75" x14ac:dyDescent="0.3">
      <c r="A54" s="238"/>
      <c r="B54" s="19"/>
      <c r="C54" s="111">
        <v>22</v>
      </c>
      <c r="D54" s="112" t="s">
        <v>46</v>
      </c>
      <c r="E54" s="113" t="s">
        <v>148</v>
      </c>
      <c r="F54" s="114">
        <v>6</v>
      </c>
      <c r="G54" s="114" t="s">
        <v>50</v>
      </c>
      <c r="H54" s="161">
        <f>IF($L$2="EN",F54,0)</f>
        <v>0</v>
      </c>
      <c r="I54" s="159"/>
      <c r="J54" s="160"/>
      <c r="K54" s="123" t="str">
        <f t="shared" si="19"/>
        <v/>
      </c>
      <c r="L54" s="160"/>
      <c r="M54" s="116">
        <f t="shared" si="20"/>
        <v>0</v>
      </c>
      <c r="N54" s="117">
        <f t="shared" si="21"/>
        <v>0</v>
      </c>
      <c r="O54" s="10"/>
      <c r="P54" s="10"/>
      <c r="Q54" s="10"/>
    </row>
    <row r="55" spans="1:17" ht="18.75" x14ac:dyDescent="0.3">
      <c r="A55" s="238"/>
      <c r="B55" s="14" t="s">
        <v>139</v>
      </c>
      <c r="C55" s="15"/>
      <c r="D55" s="16"/>
      <c r="E55" s="16"/>
      <c r="F55" s="17"/>
      <c r="G55" s="16"/>
      <c r="H55" s="16"/>
      <c r="I55" s="16"/>
      <c r="J55" s="16"/>
      <c r="K55" s="99"/>
      <c r="L55" s="16"/>
      <c r="M55" s="16"/>
      <c r="N55" s="18"/>
      <c r="O55" s="10"/>
      <c r="P55" s="10"/>
      <c r="Q55" s="10"/>
    </row>
    <row r="56" spans="1:17" ht="18.75" x14ac:dyDescent="0.3">
      <c r="A56" s="238"/>
      <c r="B56" s="57"/>
      <c r="C56" s="111">
        <v>18</v>
      </c>
      <c r="D56" s="112" t="s">
        <v>46</v>
      </c>
      <c r="E56" s="113" t="s">
        <v>69</v>
      </c>
      <c r="F56" s="114">
        <v>9</v>
      </c>
      <c r="G56" s="114" t="s">
        <v>25</v>
      </c>
      <c r="H56" s="161">
        <f>IF($L$2="TP",F56,0)</f>
        <v>0</v>
      </c>
      <c r="I56" s="159"/>
      <c r="J56" s="160"/>
      <c r="K56" s="123" t="str">
        <f t="shared" ref="K56:K60" si="22">IF(AND(J56="si",H56&gt;0),0.5,"")</f>
        <v/>
      </c>
      <c r="L56" s="160"/>
      <c r="M56" s="116">
        <f t="shared" ref="M56:M60" si="23">IF(H56=0,0,IF(L56&gt;0,IF(L56&lt;F56,(H56-L56)*I56,IF(L56&gt;H56,IF(OR(G56="S",G56="A"),IF((H56-L56),"CFU detr. &gt; CFU sost. ",(H56-L56)*I56),"CFU detr. &gt; CFU manifesto studi"),(H56-L56)*I56)),IF(AND(H56&gt;F56,L56=""),H56*I56,IF(AND(H56=F56,L56=""),F56*I56,IF(L56=0,"dato non consentito","CFU sost.&gt; CFU manifesto studi")))))</f>
        <v>0</v>
      </c>
      <c r="N56" s="117">
        <f t="shared" ref="N56:N60" si="24">IF(L56&gt;0,IF(G56="C","errore materia caratterizzante",L56),0)</f>
        <v>0</v>
      </c>
      <c r="O56" s="10"/>
      <c r="P56" s="10"/>
      <c r="Q56" s="10"/>
    </row>
    <row r="57" spans="1:17" ht="18.75" x14ac:dyDescent="0.3">
      <c r="A57" s="238"/>
      <c r="B57" s="57"/>
      <c r="C57" s="111">
        <v>19</v>
      </c>
      <c r="D57" s="112" t="s">
        <v>54</v>
      </c>
      <c r="E57" s="113" t="s">
        <v>150</v>
      </c>
      <c r="F57" s="114">
        <v>6</v>
      </c>
      <c r="G57" s="114" t="s">
        <v>50</v>
      </c>
      <c r="H57" s="161">
        <f>IF($L$2="TP",F57,0)</f>
        <v>0</v>
      </c>
      <c r="I57" s="159"/>
      <c r="J57" s="160"/>
      <c r="K57" s="123" t="str">
        <f t="shared" si="22"/>
        <v/>
      </c>
      <c r="L57" s="160"/>
      <c r="M57" s="116">
        <f t="shared" si="23"/>
        <v>0</v>
      </c>
      <c r="N57" s="117">
        <f t="shared" si="24"/>
        <v>0</v>
      </c>
      <c r="O57" s="10"/>
      <c r="P57" s="10"/>
      <c r="Q57" s="10"/>
    </row>
    <row r="58" spans="1:17" ht="18.75" x14ac:dyDescent="0.3">
      <c r="A58" s="238"/>
      <c r="B58" s="19"/>
      <c r="C58" s="111">
        <v>20</v>
      </c>
      <c r="D58" s="112" t="s">
        <v>147</v>
      </c>
      <c r="E58" s="113" t="s">
        <v>146</v>
      </c>
      <c r="F58" s="114">
        <v>15</v>
      </c>
      <c r="G58" s="114" t="s">
        <v>25</v>
      </c>
      <c r="H58" s="161">
        <f>IF($L$2="TP",F58,0)</f>
        <v>0</v>
      </c>
      <c r="I58" s="159"/>
      <c r="J58" s="160"/>
      <c r="K58" s="123" t="str">
        <f t="shared" si="22"/>
        <v/>
      </c>
      <c r="L58" s="160"/>
      <c r="M58" s="116">
        <f t="shared" si="23"/>
        <v>0</v>
      </c>
      <c r="N58" s="117">
        <f t="shared" si="24"/>
        <v>0</v>
      </c>
      <c r="O58" s="10"/>
      <c r="P58" s="10"/>
      <c r="Q58" s="10"/>
    </row>
    <row r="59" spans="1:17" ht="18.75" x14ac:dyDescent="0.3">
      <c r="A59" s="238"/>
      <c r="B59" s="19"/>
      <c r="C59" s="111">
        <v>21</v>
      </c>
      <c r="D59" s="112" t="s">
        <v>46</v>
      </c>
      <c r="E59" s="113" t="s">
        <v>53</v>
      </c>
      <c r="F59" s="114">
        <v>6</v>
      </c>
      <c r="G59" s="114" t="s">
        <v>25</v>
      </c>
      <c r="H59" s="161">
        <f>IF($L$2="TP",F59,0)</f>
        <v>0</v>
      </c>
      <c r="I59" s="159"/>
      <c r="J59" s="160"/>
      <c r="K59" s="123" t="str">
        <f t="shared" si="22"/>
        <v/>
      </c>
      <c r="L59" s="160"/>
      <c r="M59" s="116">
        <f t="shared" si="23"/>
        <v>0</v>
      </c>
      <c r="N59" s="117">
        <f t="shared" si="24"/>
        <v>0</v>
      </c>
      <c r="O59" s="10"/>
      <c r="P59" s="10"/>
      <c r="Q59" s="10"/>
    </row>
    <row r="60" spans="1:17" ht="18.75" x14ac:dyDescent="0.3">
      <c r="A60" s="238"/>
      <c r="B60" s="19"/>
      <c r="C60" s="111">
        <v>22</v>
      </c>
      <c r="D60" s="112" t="s">
        <v>46</v>
      </c>
      <c r="E60" s="113" t="s">
        <v>151</v>
      </c>
      <c r="F60" s="114">
        <v>6</v>
      </c>
      <c r="G60" s="114" t="s">
        <v>25</v>
      </c>
      <c r="H60" s="161">
        <f>IF($L$2="TP",F60,0)</f>
        <v>0</v>
      </c>
      <c r="I60" s="159"/>
      <c r="J60" s="160"/>
      <c r="K60" s="123" t="str">
        <f t="shared" si="22"/>
        <v/>
      </c>
      <c r="L60" s="160"/>
      <c r="M60" s="116">
        <f t="shared" si="23"/>
        <v>0</v>
      </c>
      <c r="N60" s="117">
        <f t="shared" si="24"/>
        <v>0</v>
      </c>
      <c r="O60" s="10"/>
      <c r="P60" s="10"/>
      <c r="Q60" s="10"/>
    </row>
    <row r="61" spans="1:17" ht="19.5" thickBot="1" x14ac:dyDescent="0.35">
      <c r="A61" s="238"/>
      <c r="B61" s="27"/>
      <c r="C61" s="53"/>
      <c r="D61" s="54"/>
      <c r="E61" s="81" t="s">
        <v>37</v>
      </c>
      <c r="F61" s="82"/>
      <c r="G61" s="82"/>
      <c r="H61" s="53">
        <f>SUM(H39:H60)</f>
        <v>9</v>
      </c>
      <c r="I61" s="53"/>
      <c r="J61" s="53"/>
      <c r="K61" s="53"/>
      <c r="L61" s="53"/>
      <c r="M61" s="55"/>
      <c r="N61" s="83"/>
      <c r="O61" s="6"/>
      <c r="P61" s="10"/>
      <c r="Q61" s="10"/>
    </row>
    <row r="62" spans="1:17" ht="19.5" thickBot="1" x14ac:dyDescent="0.35">
      <c r="A62" s="215"/>
      <c r="B62" s="233" t="s">
        <v>103</v>
      </c>
      <c r="C62" s="234"/>
      <c r="D62" s="234"/>
      <c r="E62" s="235"/>
      <c r="F62" s="89" t="s">
        <v>120</v>
      </c>
      <c r="G62" s="165"/>
      <c r="H62" s="87"/>
      <c r="I62" s="87"/>
      <c r="J62" s="87"/>
      <c r="K62" s="87"/>
      <c r="L62" s="87"/>
      <c r="M62" s="86"/>
      <c r="N62" s="88"/>
      <c r="O62" s="6"/>
      <c r="P62" s="10"/>
      <c r="Q62" s="10"/>
    </row>
    <row r="63" spans="1:17" ht="19.5" thickBot="1" x14ac:dyDescent="0.35">
      <c r="A63" s="216"/>
      <c r="B63" s="233" t="s">
        <v>134</v>
      </c>
      <c r="C63" s="234"/>
      <c r="D63" s="234"/>
      <c r="E63" s="235"/>
      <c r="F63" s="89" t="s">
        <v>120</v>
      </c>
      <c r="G63" s="165"/>
      <c r="H63" s="87"/>
      <c r="I63" s="87"/>
      <c r="J63" s="87"/>
      <c r="K63" s="87"/>
      <c r="L63" s="87"/>
      <c r="M63" s="86"/>
      <c r="N63" s="88"/>
      <c r="O63" s="6"/>
      <c r="P63" s="10"/>
      <c r="Q63" s="10"/>
    </row>
    <row r="64" spans="1:17" ht="12.75" thickBot="1" x14ac:dyDescent="0.25">
      <c r="A64" s="29"/>
      <c r="B64" s="30"/>
      <c r="C64" s="30"/>
      <c r="D64" s="84"/>
      <c r="E64" s="9"/>
      <c r="F64" s="74"/>
      <c r="G64" s="5"/>
      <c r="H64" s="9"/>
      <c r="I64" s="85"/>
      <c r="J64" s="85"/>
      <c r="K64" s="85"/>
      <c r="L64" s="85"/>
      <c r="M64" s="85"/>
      <c r="N64" s="208"/>
      <c r="O64" s="9"/>
    </row>
    <row r="65" spans="1:15" ht="14.45" x14ac:dyDescent="0.3">
      <c r="A65" s="4"/>
      <c r="B65" s="3"/>
      <c r="D65" s="3"/>
      <c r="E65" s="129" t="s">
        <v>79</v>
      </c>
      <c r="F65" s="125">
        <f>F67-3-3-N5</f>
        <v>102</v>
      </c>
      <c r="G65" s="5"/>
      <c r="H65" s="129" t="s">
        <v>76</v>
      </c>
      <c r="I65" s="130"/>
      <c r="J65" s="130"/>
      <c r="K65" s="130"/>
      <c r="L65" s="130"/>
      <c r="M65" s="131"/>
      <c r="N65" s="209">
        <f>SUM(M7:M60)</f>
        <v>0</v>
      </c>
      <c r="O65" s="9"/>
    </row>
    <row r="66" spans="1:15" ht="14.45" x14ac:dyDescent="0.3">
      <c r="A66" s="4"/>
      <c r="B66" s="3"/>
      <c r="D66" s="3"/>
      <c r="E66" s="133" t="s">
        <v>81</v>
      </c>
      <c r="F66" s="127">
        <f>COUNTIF(J7:J60,"si")</f>
        <v>0</v>
      </c>
      <c r="G66" s="5"/>
      <c r="H66" s="133" t="s">
        <v>3</v>
      </c>
      <c r="I66" s="134"/>
      <c r="J66" s="134"/>
      <c r="K66" s="134"/>
      <c r="L66" s="134"/>
      <c r="M66" s="135"/>
      <c r="N66" s="210">
        <f>N65/F65*110/30</f>
        <v>0</v>
      </c>
    </row>
    <row r="67" spans="1:15" ht="14.45" x14ac:dyDescent="0.3">
      <c r="B67" s="3"/>
      <c r="D67" s="3"/>
      <c r="E67" s="133" t="s">
        <v>82</v>
      </c>
      <c r="F67" s="127">
        <f>SUM(H15+H37+H61)</f>
        <v>108</v>
      </c>
      <c r="G67" s="5"/>
      <c r="H67" s="133" t="s">
        <v>102</v>
      </c>
      <c r="I67" s="137"/>
      <c r="J67" s="137"/>
      <c r="K67" s="137"/>
      <c r="L67" s="137"/>
      <c r="M67" s="138"/>
      <c r="N67" s="210">
        <f>N65/F65</f>
        <v>0</v>
      </c>
    </row>
    <row r="68" spans="1:15" ht="14.45" x14ac:dyDescent="0.3">
      <c r="A68" s="4"/>
      <c r="B68" s="3"/>
      <c r="D68" s="3"/>
      <c r="E68" s="133" t="s">
        <v>105</v>
      </c>
      <c r="F68" s="127">
        <v>3</v>
      </c>
      <c r="G68" s="5"/>
      <c r="H68" s="133" t="s">
        <v>77</v>
      </c>
      <c r="I68" s="137"/>
      <c r="J68" s="137"/>
      <c r="K68" s="137"/>
      <c r="L68" s="137"/>
      <c r="M68" s="138"/>
      <c r="N68" s="211">
        <f>IF(SUM(K7:K60)&gt;3,3,SUM(K7:K60))</f>
        <v>0</v>
      </c>
    </row>
    <row r="69" spans="1:15" ht="15" thickBot="1" x14ac:dyDescent="0.35">
      <c r="A69" s="4"/>
      <c r="B69" s="3"/>
      <c r="D69" s="3"/>
      <c r="E69" s="149" t="s">
        <v>130</v>
      </c>
      <c r="F69" s="128">
        <f>F67+F68</f>
        <v>111</v>
      </c>
      <c r="G69" s="5"/>
      <c r="H69" s="150" t="s">
        <v>103</v>
      </c>
      <c r="I69" s="139"/>
      <c r="J69" s="139"/>
      <c r="K69" s="139"/>
      <c r="L69" s="139"/>
      <c r="M69" s="140"/>
      <c r="N69" s="212">
        <f>IF(G62="si",2,0)</f>
        <v>0</v>
      </c>
    </row>
    <row r="70" spans="1:15" ht="14.45" x14ac:dyDescent="0.3">
      <c r="A70" s="4"/>
      <c r="B70" s="3"/>
      <c r="D70" s="3"/>
      <c r="G70" s="5"/>
      <c r="H70" s="150" t="s">
        <v>136</v>
      </c>
      <c r="I70" s="139"/>
      <c r="J70" s="139"/>
      <c r="K70" s="139"/>
      <c r="L70" s="139"/>
      <c r="M70" s="140"/>
      <c r="N70" s="212">
        <f>IF(G63="si",1,0)</f>
        <v>0</v>
      </c>
    </row>
    <row r="71" spans="1:15" ht="14.45" x14ac:dyDescent="0.3">
      <c r="A71" s="4"/>
      <c r="B71" s="3"/>
      <c r="D71" s="3"/>
      <c r="G71" s="5"/>
      <c r="H71" s="141" t="s">
        <v>78</v>
      </c>
      <c r="I71" s="142"/>
      <c r="J71" s="142"/>
      <c r="K71" s="142"/>
      <c r="L71" s="142"/>
      <c r="M71" s="143"/>
      <c r="N71" s="213">
        <f>N66+N68+N69+N70</f>
        <v>0</v>
      </c>
    </row>
    <row r="72" spans="1:15" ht="15" thickBot="1" x14ac:dyDescent="0.35">
      <c r="A72" s="4"/>
      <c r="B72" s="3"/>
      <c r="D72" s="3"/>
      <c r="G72" s="5"/>
      <c r="H72" s="145" t="s">
        <v>80</v>
      </c>
      <c r="I72" s="146"/>
      <c r="J72" s="146"/>
      <c r="K72" s="146"/>
      <c r="L72" s="146"/>
      <c r="M72" s="147"/>
      <c r="N72" s="214">
        <f>N71</f>
        <v>0</v>
      </c>
    </row>
    <row r="73" spans="1:15" ht="11.65" x14ac:dyDescent="0.25">
      <c r="A73" s="4"/>
      <c r="B73" s="4"/>
      <c r="C73" s="4"/>
      <c r="G73" s="5"/>
    </row>
    <row r="74" spans="1:15" ht="12" customHeight="1" x14ac:dyDescent="0.2">
      <c r="A74" s="219" t="str">
        <f>"Il/La sottoscritto/a "&amp;IF(E2="",".....",E2)&amp;" presa visione del conteggio di dettaglio del voto di base, secondo le modalità del vigente Regolamento didattico della CCS di Ingegneria dell'Energia dell'Università di Palermo, dichiara di accettare il voto base di "&amp;ROUND(N72,0)</f>
        <v>Il/La sottoscritto/a ..... presa visione del conteggio di dettaglio del voto di base, secondo le modalità del vigente Regolamento didattico della CCS di Ingegneria dell'Energia dell'Università di Palermo, dichiara di accettare il voto base di 0</v>
      </c>
      <c r="B74" s="219"/>
      <c r="C74" s="219"/>
      <c r="D74" s="219"/>
      <c r="E74" s="219"/>
      <c r="F74" s="219"/>
      <c r="G74" s="219"/>
      <c r="H74" s="219"/>
      <c r="I74" s="219"/>
      <c r="J74" s="219"/>
      <c r="K74" s="219"/>
    </row>
    <row r="75" spans="1:15" ht="17.850000000000001" customHeight="1" x14ac:dyDescent="0.2">
      <c r="A75" s="219"/>
      <c r="B75" s="219"/>
      <c r="C75" s="219"/>
      <c r="D75" s="219"/>
      <c r="E75" s="219"/>
      <c r="F75" s="219"/>
      <c r="G75" s="219"/>
      <c r="H75" s="219"/>
      <c r="I75" s="219"/>
      <c r="J75" s="219"/>
      <c r="K75" s="219"/>
    </row>
    <row r="76" spans="1:15" ht="13.35" x14ac:dyDescent="0.3">
      <c r="A76" s="36"/>
      <c r="B76" s="36"/>
      <c r="C76" s="36"/>
      <c r="D76" s="36"/>
      <c r="F76" s="51"/>
      <c r="G76" s="36"/>
      <c r="H76" s="204"/>
      <c r="I76" s="204"/>
    </row>
    <row r="77" spans="1:15" ht="12" customHeight="1" x14ac:dyDescent="0.3">
      <c r="A77" s="36"/>
      <c r="B77" s="36"/>
      <c r="C77" s="36"/>
      <c r="D77" s="36"/>
      <c r="E77" s="37" t="s">
        <v>83</v>
      </c>
      <c r="H77" s="36"/>
      <c r="I77" s="36"/>
      <c r="O77" s="36"/>
    </row>
    <row r="78" spans="1:15" ht="12" customHeight="1" x14ac:dyDescent="0.3">
      <c r="A78" s="36"/>
      <c r="B78" s="36"/>
      <c r="C78" s="36"/>
      <c r="D78" s="36"/>
      <c r="E78" s="36"/>
      <c r="F78" s="36"/>
      <c r="G78" s="36"/>
      <c r="H78" s="36" t="s">
        <v>84</v>
      </c>
      <c r="J78" s="51"/>
      <c r="K78" s="51"/>
      <c r="L78" s="51"/>
      <c r="M78" s="51"/>
      <c r="N78" s="51"/>
      <c r="O78" s="36"/>
    </row>
    <row r="79" spans="1:15" ht="12" customHeight="1" x14ac:dyDescent="0.3">
      <c r="A79" s="36"/>
      <c r="B79" s="36"/>
      <c r="C79" s="36"/>
      <c r="D79" s="36"/>
      <c r="E79" s="36"/>
      <c r="F79" s="36"/>
      <c r="G79" s="36"/>
      <c r="H79" s="36"/>
      <c r="I79" s="36"/>
      <c r="J79" s="36"/>
      <c r="K79" s="36"/>
      <c r="N79" s="36"/>
      <c r="O79" s="36"/>
    </row>
    <row r="80" spans="1:15" ht="12" customHeight="1" x14ac:dyDescent="0.25">
      <c r="H80" s="36"/>
      <c r="I80" s="36"/>
      <c r="J80" s="36"/>
      <c r="K80" s="36"/>
      <c r="L80" s="36"/>
      <c r="M80" s="36"/>
      <c r="N80" s="36"/>
    </row>
    <row r="81" spans="8:14" ht="12" customHeight="1" x14ac:dyDescent="0.25">
      <c r="H81" s="36"/>
      <c r="I81" s="36"/>
      <c r="J81" s="36"/>
      <c r="K81" s="36"/>
      <c r="L81" s="36"/>
      <c r="M81" s="36"/>
      <c r="N81" s="36"/>
    </row>
  </sheetData>
  <sheetProtection password="C232" sheet="1" objects="1" scenarios="1" selectLockedCells="1"/>
  <mergeCells count="10">
    <mergeCell ref="B62:E62"/>
    <mergeCell ref="B63:E63"/>
    <mergeCell ref="A74:K75"/>
    <mergeCell ref="G2:H2"/>
    <mergeCell ref="J2:K2"/>
    <mergeCell ref="M3:N3"/>
    <mergeCell ref="J4:K4"/>
    <mergeCell ref="A6:A15"/>
    <mergeCell ref="A16:A37"/>
    <mergeCell ref="A38:A61"/>
  </mergeCells>
  <conditionalFormatting sqref="H56:I60">
    <cfRule type="expression" dxfId="35" priority="19">
      <formula>$L$2="el"</formula>
    </cfRule>
    <cfRule type="expression" dxfId="34" priority="20">
      <formula>$L$2="EN"</formula>
    </cfRule>
    <cfRule type="expression" dxfId="33" priority="21">
      <formula>$L$2="tp"</formula>
    </cfRule>
  </conditionalFormatting>
  <conditionalFormatting sqref="I31">
    <cfRule type="expression" dxfId="32" priority="22" stopIfTrue="1">
      <formula>$L$2="tp"</formula>
    </cfRule>
    <cfRule type="expression" dxfId="31" priority="40">
      <formula>$L$2="el"</formula>
    </cfRule>
    <cfRule type="expression" dxfId="30" priority="41">
      <formula>$L$2="en"</formula>
    </cfRule>
  </conditionalFormatting>
  <conditionalFormatting sqref="H50:I54">
    <cfRule type="expression" dxfId="29" priority="23">
      <formula>$L$2="El"</formula>
    </cfRule>
    <cfRule type="expression" dxfId="28" priority="29">
      <formula>$L$2="tp"</formula>
    </cfRule>
    <cfRule type="expression" dxfId="27" priority="39">
      <formula>$L$2="EN"</formula>
    </cfRule>
  </conditionalFormatting>
  <conditionalFormatting sqref="I26">
    <cfRule type="expression" dxfId="26" priority="42">
      <formula>$L$2="tp"</formula>
    </cfRule>
    <cfRule type="expression" dxfId="25" priority="43">
      <formula>$L$2="el"</formula>
    </cfRule>
    <cfRule type="expression" dxfId="24" priority="48">
      <formula>$L$2="en"</formula>
    </cfRule>
  </conditionalFormatting>
  <conditionalFormatting sqref="I36">
    <cfRule type="expression" dxfId="23" priority="32">
      <formula>$L$2="el"</formula>
    </cfRule>
    <cfRule type="expression" dxfId="22" priority="33">
      <formula>$L$2="tp"</formula>
    </cfRule>
    <cfRule type="expression" dxfId="21" priority="46">
      <formula>$L$2="en"</formula>
    </cfRule>
  </conditionalFormatting>
  <conditionalFormatting sqref="H43:I47">
    <cfRule type="expression" dxfId="20" priority="25">
      <formula>$L$2="el"</formula>
    </cfRule>
    <cfRule type="expression" dxfId="19" priority="27">
      <formula>$L$2="tp"</formula>
    </cfRule>
    <cfRule type="expression" dxfId="18" priority="50">
      <formula>$L$2="En"</formula>
    </cfRule>
  </conditionalFormatting>
  <conditionalFormatting sqref="I25">
    <cfRule type="expression" dxfId="17" priority="16">
      <formula>$L$2="tp"</formula>
    </cfRule>
    <cfRule type="expression" dxfId="16" priority="17">
      <formula>$L$2="el"</formula>
    </cfRule>
    <cfRule type="expression" dxfId="15" priority="18">
      <formula>$L$2="en"</formula>
    </cfRule>
  </conditionalFormatting>
  <conditionalFormatting sqref="I30">
    <cfRule type="expression" dxfId="14" priority="13" stopIfTrue="1">
      <formula>$L$2="tp"</formula>
    </cfRule>
    <cfRule type="expression" dxfId="13" priority="14">
      <formula>$L$2="el"</formula>
    </cfRule>
    <cfRule type="expression" dxfId="12" priority="15">
      <formula>$L$2="en"</formula>
    </cfRule>
  </conditionalFormatting>
  <conditionalFormatting sqref="I35">
    <cfRule type="expression" dxfId="11" priority="10">
      <formula>$L$2="el"</formula>
    </cfRule>
    <cfRule type="expression" dxfId="10" priority="11">
      <formula>$L$2="tp"</formula>
    </cfRule>
    <cfRule type="expression" dxfId="9" priority="12">
      <formula>$L$2="en"</formula>
    </cfRule>
  </conditionalFormatting>
  <conditionalFormatting sqref="H24:I24 H25:H26">
    <cfRule type="expression" dxfId="8" priority="7">
      <formula>$L$2="tp"</formula>
    </cfRule>
    <cfRule type="expression" dxfId="7" priority="8">
      <formula>$L$2="el"</formula>
    </cfRule>
    <cfRule type="expression" dxfId="6" priority="9">
      <formula>$L$2="en"</formula>
    </cfRule>
  </conditionalFormatting>
  <conditionalFormatting sqref="H29:I29 H30:H31">
    <cfRule type="expression" dxfId="5" priority="4" stopIfTrue="1">
      <formula>$L$2="tp"</formula>
    </cfRule>
    <cfRule type="expression" dxfId="4" priority="5">
      <formula>$L$2="el"</formula>
    </cfRule>
    <cfRule type="expression" dxfId="3" priority="6">
      <formula>$L$2="en"</formula>
    </cfRule>
  </conditionalFormatting>
  <conditionalFormatting sqref="H34:I34 H35:H36">
    <cfRule type="expression" dxfId="2" priority="1">
      <formula>$L$2="el"</formula>
    </cfRule>
    <cfRule type="expression" dxfId="1" priority="2">
      <formula>$L$2="tp"</formula>
    </cfRule>
    <cfRule type="expression" dxfId="0" priority="3">
      <formula>$L$2="en"</formula>
    </cfRule>
  </conditionalFormatting>
  <printOptions horizontalCentered="1"/>
  <pageMargins left="0.23622047244094491" right="0.23622047244094491" top="0.74803149606299213" bottom="0.74803149606299213" header="0.31496062992125984" footer="0.31496062992125984"/>
  <pageSetup paperSize="9" scale="48" orientation="portrait" horizontalDpi="4294967292" r:id="rId1"/>
  <headerFooter>
    <oddHeader>&amp;A</oddHeader>
    <oddFooter>&amp;C&amp;D</oddFooter>
  </headerFooter>
  <ignoredErrors>
    <ignoredError sqref="H56:H60 H43:H47 H50:H54 A74 H24:H26 H29 H34:H36 H30:H31" unlockedFormula="1"/>
    <ignoredError sqref="F65 N6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J26"/>
  <sheetViews>
    <sheetView workbookViewId="0">
      <selection sqref="A1:K24"/>
    </sheetView>
  </sheetViews>
  <sheetFormatPr defaultRowHeight="15" x14ac:dyDescent="0.25"/>
  <cols>
    <col min="1" max="1" width="27.140625" customWidth="1"/>
    <col min="2" max="2" width="12.42578125" customWidth="1"/>
  </cols>
  <sheetData>
    <row r="1" spans="1:10" x14ac:dyDescent="0.25">
      <c r="A1" s="109" t="s">
        <v>131</v>
      </c>
    </row>
    <row r="2" spans="1:10" x14ac:dyDescent="0.25">
      <c r="A2" t="s">
        <v>132</v>
      </c>
    </row>
    <row r="3" spans="1:10" x14ac:dyDescent="0.25">
      <c r="A3" t="s">
        <v>133</v>
      </c>
    </row>
    <row r="4" spans="1:10" x14ac:dyDescent="0.25">
      <c r="A4" s="109" t="s">
        <v>118</v>
      </c>
    </row>
    <row r="5" spans="1:10" x14ac:dyDescent="0.25">
      <c r="A5" s="107" t="s">
        <v>127</v>
      </c>
      <c r="B5" s="107"/>
      <c r="C5" s="107"/>
      <c r="D5" s="107"/>
      <c r="E5" s="107"/>
    </row>
    <row r="6" spans="1:10" x14ac:dyDescent="0.25">
      <c r="A6" s="109" t="s">
        <v>119</v>
      </c>
    </row>
    <row r="7" spans="1:10" ht="15.75" x14ac:dyDescent="0.25">
      <c r="A7" s="95" t="s">
        <v>124</v>
      </c>
      <c r="B7" s="95"/>
      <c r="C7" s="95"/>
      <c r="D7" s="95"/>
      <c r="E7" s="95"/>
      <c r="F7" s="77" t="s">
        <v>110</v>
      </c>
      <c r="G7" s="78" t="s">
        <v>112</v>
      </c>
      <c r="H7" s="78"/>
      <c r="I7" s="78"/>
    </row>
    <row r="8" spans="1:10" ht="15.75" x14ac:dyDescent="0.25">
      <c r="A8" s="107" t="s">
        <v>126</v>
      </c>
      <c r="B8" s="107"/>
      <c r="C8" s="107"/>
      <c r="D8" s="107"/>
      <c r="F8" s="77" t="s">
        <v>111</v>
      </c>
      <c r="G8" s="78" t="s">
        <v>113</v>
      </c>
      <c r="H8" s="78"/>
      <c r="I8" s="78"/>
      <c r="J8" s="78"/>
    </row>
    <row r="9" spans="1:10" ht="15.75" x14ac:dyDescent="0.25">
      <c r="F9" s="77" t="s">
        <v>115</v>
      </c>
      <c r="G9" s="78" t="s">
        <v>114</v>
      </c>
      <c r="H9" s="78"/>
      <c r="I9" s="78"/>
      <c r="J9" s="78"/>
    </row>
    <row r="10" spans="1:10" ht="18.75" x14ac:dyDescent="0.3">
      <c r="A10" s="108" t="s">
        <v>96</v>
      </c>
      <c r="B10" s="108"/>
      <c r="C10" s="108"/>
      <c r="F10" s="77" t="s">
        <v>116</v>
      </c>
      <c r="G10" s="78" t="s">
        <v>117</v>
      </c>
      <c r="H10" s="78"/>
      <c r="I10" s="78"/>
      <c r="J10" s="78"/>
    </row>
    <row r="11" spans="1:10" ht="18.75" x14ac:dyDescent="0.3">
      <c r="A11" s="103" t="s">
        <v>98</v>
      </c>
      <c r="B11" s="104"/>
      <c r="C11" s="79" t="s">
        <v>110</v>
      </c>
      <c r="F11" s="77"/>
      <c r="J11" s="78"/>
    </row>
    <row r="12" spans="1:10" ht="15.75" x14ac:dyDescent="0.25">
      <c r="F12" s="77"/>
    </row>
    <row r="13" spans="1:10" x14ac:dyDescent="0.25">
      <c r="A13" s="109" t="s">
        <v>122</v>
      </c>
    </row>
    <row r="14" spans="1:10" x14ac:dyDescent="0.25">
      <c r="A14" s="107" t="s">
        <v>128</v>
      </c>
      <c r="B14" s="107"/>
      <c r="C14" s="107"/>
      <c r="D14" s="107"/>
      <c r="E14" s="107"/>
      <c r="F14" s="107"/>
      <c r="G14" s="107"/>
      <c r="H14" s="107"/>
    </row>
    <row r="15" spans="1:10" ht="15.75" x14ac:dyDescent="0.25">
      <c r="A15" s="105" t="s">
        <v>7</v>
      </c>
      <c r="B15" s="106"/>
    </row>
    <row r="16" spans="1:10" ht="15.75" x14ac:dyDescent="0.25">
      <c r="A16" s="92" t="s">
        <v>121</v>
      </c>
      <c r="B16" s="92" t="s">
        <v>14</v>
      </c>
    </row>
    <row r="17" spans="1:8" x14ac:dyDescent="0.25">
      <c r="A17" s="90" t="s">
        <v>97</v>
      </c>
      <c r="B17" s="91"/>
    </row>
    <row r="19" spans="1:8" x14ac:dyDescent="0.25">
      <c r="A19" s="109" t="s">
        <v>123</v>
      </c>
    </row>
    <row r="20" spans="1:8" x14ac:dyDescent="0.25">
      <c r="A20" s="95" t="s">
        <v>129</v>
      </c>
      <c r="B20" s="95"/>
      <c r="C20" s="95"/>
      <c r="D20" s="95"/>
      <c r="E20" s="95"/>
      <c r="F20" s="95"/>
      <c r="G20" s="95"/>
      <c r="H20" s="95"/>
    </row>
    <row r="22" spans="1:8" x14ac:dyDescent="0.25">
      <c r="A22" s="94"/>
      <c r="B22" s="93"/>
      <c r="C22" s="93"/>
    </row>
    <row r="23" spans="1:8" x14ac:dyDescent="0.25">
      <c r="A23" s="93"/>
      <c r="B23" s="93"/>
      <c r="C23" s="93"/>
    </row>
    <row r="24" spans="1:8" x14ac:dyDescent="0.25">
      <c r="A24" s="93"/>
      <c r="B24" s="93"/>
      <c r="C24" s="93"/>
    </row>
    <row r="25" spans="1:8" x14ac:dyDescent="0.25">
      <c r="A25" s="93"/>
      <c r="B25" s="93"/>
      <c r="C25" s="93"/>
    </row>
    <row r="26" spans="1:8" x14ac:dyDescent="0.25">
      <c r="A26" s="93"/>
      <c r="B26" s="93"/>
      <c r="C26" s="93"/>
    </row>
  </sheetData>
  <sheetProtection password="C232"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Mod AA09-10</vt:lpstr>
      <vt:lpstr>Mod AA10-11</vt:lpstr>
      <vt:lpstr>Mod AA11-12</vt:lpstr>
      <vt:lpstr>Mod AA12-13</vt:lpstr>
      <vt:lpstr>Mod AA13-14</vt:lpstr>
      <vt:lpstr>Mod AA14-15</vt:lpstr>
      <vt:lpstr>Mod AA15-16; AA16-17</vt:lpstr>
      <vt:lpstr>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Morale</dc:creator>
  <cp:lastModifiedBy>CCS_Utente</cp:lastModifiedBy>
  <cp:lastPrinted>2018-06-03T04:03:28Z</cp:lastPrinted>
  <dcterms:created xsi:type="dcterms:W3CDTF">2015-03-16T17:30:01Z</dcterms:created>
  <dcterms:modified xsi:type="dcterms:W3CDTF">2018-06-12T10:31:50Z</dcterms:modified>
</cp:coreProperties>
</file>